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D:\sync\Andrius\dev\geocad\geocad2\pvz\matavimu_tikslumai\"/>
    </mc:Choice>
  </mc:AlternateContent>
  <xr:revisionPtr revIDLastSave="0" documentId="13_ncr:1_{F81F07EA-510C-4B47-9E5C-5AD9CAB25284}" xr6:coauthVersionLast="46" xr6:coauthVersionMax="46" xr10:uidLastSave="{00000000-0000-0000-0000-000000000000}"/>
  <bookViews>
    <workbookView xWindow="-120" yWindow="-120" windowWidth="38640" windowHeight="21390" xr2:uid="{00000000-000D-0000-FFFF-FFFF00000000}"/>
  </bookViews>
  <sheets>
    <sheet name="Skaičiavimai" sheetId="2" r:id="rId1"/>
    <sheet name="Ataskaita" sheetId="3" r:id="rId2"/>
    <sheet name="Geoidai" sheetId="4"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2" l="1"/>
  <c r="Q14" i="2" s="1"/>
  <c r="I10"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Q221" i="2" l="1"/>
  <c r="Q198" i="2"/>
  <c r="Q175" i="2"/>
  <c r="Q312" i="2"/>
  <c r="Q296" i="2"/>
  <c r="Q134" i="2"/>
  <c r="Q157" i="2"/>
  <c r="Q280" i="2"/>
  <c r="Q111" i="2"/>
  <c r="Q262" i="2"/>
  <c r="Q93" i="2"/>
  <c r="Q239" i="2"/>
  <c r="Q318" i="2"/>
  <c r="Q302" i="2"/>
  <c r="Q286" i="2"/>
  <c r="Q269" i="2"/>
  <c r="Q246" i="2"/>
  <c r="Q223" i="2"/>
  <c r="Q205" i="2"/>
  <c r="Q182" i="2"/>
  <c r="Q159" i="2"/>
  <c r="Q141" i="2"/>
  <c r="Q118" i="2"/>
  <c r="Q95" i="2"/>
  <c r="Q77" i="2"/>
  <c r="Q46" i="2"/>
  <c r="Q317" i="2"/>
  <c r="Q301" i="2"/>
  <c r="Q285" i="2"/>
  <c r="Q263" i="2"/>
  <c r="Q245" i="2"/>
  <c r="Q222" i="2"/>
  <c r="Q199" i="2"/>
  <c r="Q181" i="2"/>
  <c r="Q158" i="2"/>
  <c r="Q135" i="2"/>
  <c r="Q117" i="2"/>
  <c r="Q94" i="2"/>
  <c r="Q71" i="2"/>
  <c r="Q45" i="2"/>
  <c r="Q38" i="2"/>
  <c r="Q311" i="2"/>
  <c r="Q279" i="2"/>
  <c r="Q238" i="2"/>
  <c r="Q197" i="2"/>
  <c r="Q151" i="2"/>
  <c r="Q110" i="2"/>
  <c r="Q37" i="2"/>
  <c r="Q310" i="2"/>
  <c r="Q294" i="2"/>
  <c r="Q278" i="2"/>
  <c r="Q255" i="2"/>
  <c r="Q237" i="2"/>
  <c r="Q214" i="2"/>
  <c r="Q191" i="2"/>
  <c r="Q173" i="2"/>
  <c r="Q150" i="2"/>
  <c r="Q127" i="2"/>
  <c r="Q109" i="2"/>
  <c r="Q86" i="2"/>
  <c r="Q62" i="2"/>
  <c r="Q29" i="2"/>
  <c r="Q70" i="2"/>
  <c r="Q295" i="2"/>
  <c r="Q261" i="2"/>
  <c r="Q215" i="2"/>
  <c r="Q174" i="2"/>
  <c r="Q133" i="2"/>
  <c r="Q87" i="2"/>
  <c r="Q69" i="2"/>
  <c r="Q309" i="2"/>
  <c r="Q293" i="2"/>
  <c r="Q277" i="2"/>
  <c r="Q254" i="2"/>
  <c r="Q231" i="2"/>
  <c r="Q213" i="2"/>
  <c r="Q190" i="2"/>
  <c r="Q167" i="2"/>
  <c r="Q149" i="2"/>
  <c r="Q126" i="2"/>
  <c r="Q103" i="2"/>
  <c r="Q85" i="2"/>
  <c r="Q61" i="2"/>
  <c r="Q21" i="2"/>
  <c r="Q8" i="2"/>
  <c r="Q304" i="2"/>
  <c r="Q288" i="2"/>
  <c r="Q271" i="2"/>
  <c r="Q253" i="2"/>
  <c r="Q230" i="2"/>
  <c r="Q207" i="2"/>
  <c r="Q166" i="2"/>
  <c r="Q143" i="2"/>
  <c r="Q125" i="2"/>
  <c r="Q102" i="2"/>
  <c r="Q79" i="2"/>
  <c r="Q54" i="2"/>
  <c r="Q13" i="2"/>
  <c r="Q189" i="2"/>
  <c r="Q319" i="2"/>
  <c r="Q303" i="2"/>
  <c r="Q287" i="2"/>
  <c r="Q270" i="2"/>
  <c r="Q247" i="2"/>
  <c r="Q229" i="2"/>
  <c r="Q206" i="2"/>
  <c r="Q183" i="2"/>
  <c r="Q165" i="2"/>
  <c r="Q142" i="2"/>
  <c r="Q119" i="2"/>
  <c r="Q101" i="2"/>
  <c r="Q78" i="2"/>
  <c r="Q53" i="2"/>
  <c r="Q316" i="2"/>
  <c r="Q308" i="2"/>
  <c r="Q300" i="2"/>
  <c r="Q292" i="2"/>
  <c r="Q284" i="2"/>
  <c r="Q276" i="2"/>
  <c r="Q268" i="2"/>
  <c r="Q260" i="2"/>
  <c r="Q252" i="2"/>
  <c r="Q244" i="2"/>
  <c r="Q236" i="2"/>
  <c r="Q228" i="2"/>
  <c r="Q220" i="2"/>
  <c r="Q212" i="2"/>
  <c r="Q204" i="2"/>
  <c r="Q196" i="2"/>
  <c r="Q188" i="2"/>
  <c r="Q180" i="2"/>
  <c r="Q172" i="2"/>
  <c r="Q164" i="2"/>
  <c r="Q156" i="2"/>
  <c r="Q148" i="2"/>
  <c r="Q140" i="2"/>
  <c r="Q132" i="2"/>
  <c r="Q124" i="2"/>
  <c r="Q116" i="2"/>
  <c r="Q108" i="2"/>
  <c r="Q100" i="2"/>
  <c r="Q92" i="2"/>
  <c r="Q84" i="2"/>
  <c r="Q76" i="2"/>
  <c r="Q68" i="2"/>
  <c r="G26" i="3" s="1"/>
  <c r="Q60" i="2"/>
  <c r="Q52" i="2"/>
  <c r="G25" i="3" s="1"/>
  <c r="Q44" i="2"/>
  <c r="Q36" i="2"/>
  <c r="Q28" i="2"/>
  <c r="Q20" i="2"/>
  <c r="Q12" i="2"/>
  <c r="Q315" i="2"/>
  <c r="Q307" i="2"/>
  <c r="Q299" i="2"/>
  <c r="Q291" i="2"/>
  <c r="Q283" i="2"/>
  <c r="Q275" i="2"/>
  <c r="Q267" i="2"/>
  <c r="Q259" i="2"/>
  <c r="Q251" i="2"/>
  <c r="Q243" i="2"/>
  <c r="Q235" i="2"/>
  <c r="Q227" i="2"/>
  <c r="Q219" i="2"/>
  <c r="Q211" i="2"/>
  <c r="Q203" i="2"/>
  <c r="Q195" i="2"/>
  <c r="Q187" i="2"/>
  <c r="Q179" i="2"/>
  <c r="Q171" i="2"/>
  <c r="Q163" i="2"/>
  <c r="Q155" i="2"/>
  <c r="Q147" i="2"/>
  <c r="Q139" i="2"/>
  <c r="Q131" i="2"/>
  <c r="Q123" i="2"/>
  <c r="Q115" i="2"/>
  <c r="Q107" i="2"/>
  <c r="Q99" i="2"/>
  <c r="Q91" i="2"/>
  <c r="Q83" i="2"/>
  <c r="Q75" i="2"/>
  <c r="Q67" i="2"/>
  <c r="Q59" i="2"/>
  <c r="Q51" i="2"/>
  <c r="Q43" i="2"/>
  <c r="Q35" i="2"/>
  <c r="Q27" i="2"/>
  <c r="Q19" i="2"/>
  <c r="Q11" i="2"/>
  <c r="Q314" i="2"/>
  <c r="Q306" i="2"/>
  <c r="Q298" i="2"/>
  <c r="Q290" i="2"/>
  <c r="Q282" i="2"/>
  <c r="Q274" i="2"/>
  <c r="Q266" i="2"/>
  <c r="Q258" i="2"/>
  <c r="Q250" i="2"/>
  <c r="Q242" i="2"/>
  <c r="Q234" i="2"/>
  <c r="Q226" i="2"/>
  <c r="Q218" i="2"/>
  <c r="Q210" i="2"/>
  <c r="Q202" i="2"/>
  <c r="Q194" i="2"/>
  <c r="Q186" i="2"/>
  <c r="Q178" i="2"/>
  <c r="Q170" i="2"/>
  <c r="Q162" i="2"/>
  <c r="Q154" i="2"/>
  <c r="Q146" i="2"/>
  <c r="Q138" i="2"/>
  <c r="Q130" i="2"/>
  <c r="Q122" i="2"/>
  <c r="Q114" i="2"/>
  <c r="Q106" i="2"/>
  <c r="Q98" i="2"/>
  <c r="Q90" i="2"/>
  <c r="Q82" i="2"/>
  <c r="Q74" i="2"/>
  <c r="Q66" i="2"/>
  <c r="Q58" i="2"/>
  <c r="Q50" i="2"/>
  <c r="Q42" i="2"/>
  <c r="Q34" i="2"/>
  <c r="Q26" i="2"/>
  <c r="Q18" i="2"/>
  <c r="Q9" i="2"/>
  <c r="Q313" i="2"/>
  <c r="Q305" i="2"/>
  <c r="Q297" i="2"/>
  <c r="Q289" i="2"/>
  <c r="Q281" i="2"/>
  <c r="Q273" i="2"/>
  <c r="Q265" i="2"/>
  <c r="Q257" i="2"/>
  <c r="Q249" i="2"/>
  <c r="Q241" i="2"/>
  <c r="Q233" i="2"/>
  <c r="Q225" i="2"/>
  <c r="Q217" i="2"/>
  <c r="Q209" i="2"/>
  <c r="Q201" i="2"/>
  <c r="Q193" i="2"/>
  <c r="Q185" i="2"/>
  <c r="Q177" i="2"/>
  <c r="Q169" i="2"/>
  <c r="Q161" i="2"/>
  <c r="Q153" i="2"/>
  <c r="Q145" i="2"/>
  <c r="Q137" i="2"/>
  <c r="Q129" i="2"/>
  <c r="Q121" i="2"/>
  <c r="Q113" i="2"/>
  <c r="Q105" i="2"/>
  <c r="Q97" i="2"/>
  <c r="Q89" i="2"/>
  <c r="Q81" i="2"/>
  <c r="Q73" i="2"/>
  <c r="Q65" i="2"/>
  <c r="Q57" i="2"/>
  <c r="Q49" i="2"/>
  <c r="Q41" i="2"/>
  <c r="Q33" i="2"/>
  <c r="Q25" i="2"/>
  <c r="Q17" i="2"/>
  <c r="Q10" i="2"/>
  <c r="Q272" i="2"/>
  <c r="Q264" i="2"/>
  <c r="Q256" i="2"/>
  <c r="Q248" i="2"/>
  <c r="Q240" i="2"/>
  <c r="Q232" i="2"/>
  <c r="Q224" i="2"/>
  <c r="Q216" i="2"/>
  <c r="Q208" i="2"/>
  <c r="Q200" i="2"/>
  <c r="Q192" i="2"/>
  <c r="Q184" i="2"/>
  <c r="Q176" i="2"/>
  <c r="Q168" i="2"/>
  <c r="Q160" i="2"/>
  <c r="Q152" i="2"/>
  <c r="Q144" i="2"/>
  <c r="Q136" i="2"/>
  <c r="Q128" i="2"/>
  <c r="Q120" i="2"/>
  <c r="Q112" i="2"/>
  <c r="Q104" i="2"/>
  <c r="Q96" i="2"/>
  <c r="Q88" i="2"/>
  <c r="Q80" i="2"/>
  <c r="Q72" i="2"/>
  <c r="Q64" i="2"/>
  <c r="Q56" i="2"/>
  <c r="Q48" i="2"/>
  <c r="Q40" i="2"/>
  <c r="Q32" i="2"/>
  <c r="Q24" i="2"/>
  <c r="Q16" i="2"/>
  <c r="Q63" i="2"/>
  <c r="Q55" i="2"/>
  <c r="Q47" i="2"/>
  <c r="Q39" i="2"/>
  <c r="Q31" i="2"/>
  <c r="Q23" i="2"/>
  <c r="Q15" i="2"/>
  <c r="Q30" i="2"/>
  <c r="Q22" i="2"/>
  <c r="F26" i="3"/>
  <c r="F25" i="3"/>
  <c r="E26" i="3"/>
  <c r="E25" i="3"/>
  <c r="D26" i="3"/>
  <c r="D25" i="3"/>
  <c r="C26" i="3"/>
  <c r="C25" i="3"/>
  <c r="B26" i="3"/>
  <c r="B25" i="3"/>
  <c r="S8" i="2" l="1"/>
  <c r="R10" i="2" s="1"/>
  <c r="F16" i="3"/>
  <c r="I9" i="2" l="1"/>
  <c r="I11" i="2"/>
  <c r="I12" i="2"/>
  <c r="I13" i="2"/>
  <c r="I14" i="2"/>
  <c r="I15" i="2"/>
  <c r="I16" i="2"/>
  <c r="I17" i="2"/>
  <c r="I18" i="2"/>
  <c r="I19" i="2"/>
  <c r="I20" i="2"/>
  <c r="I21" i="2"/>
  <c r="I22" i="2"/>
  <c r="I23" i="2"/>
  <c r="I24" i="2"/>
  <c r="I25" i="2"/>
  <c r="I26" i="2"/>
  <c r="I27" i="2"/>
  <c r="I8" i="2"/>
  <c r="K8" i="2" l="1"/>
  <c r="J10" i="2" s="1"/>
  <c r="A3" i="2"/>
  <c r="V29" i="2" s="1"/>
  <c r="V24" i="2" l="1"/>
  <c r="V19" i="2"/>
  <c r="N19" i="2"/>
  <c r="N29" i="2"/>
  <c r="N24" i="2"/>
  <c r="C5" i="3"/>
  <c r="R34" i="2"/>
  <c r="R65" i="2"/>
  <c r="R47" i="2"/>
  <c r="R50" i="2"/>
  <c r="R80" i="2"/>
  <c r="R41" i="2"/>
  <c r="R64" i="2"/>
  <c r="R71" i="2"/>
  <c r="R74" i="2"/>
  <c r="R49" i="2"/>
  <c r="R57" i="2"/>
  <c r="R194" i="2"/>
  <c r="R241" i="2"/>
  <c r="R291" i="2"/>
  <c r="R304" i="2"/>
  <c r="R313" i="2"/>
  <c r="R257" i="2"/>
  <c r="R223" i="2"/>
  <c r="R278" i="2"/>
  <c r="R310" i="2"/>
  <c r="R191" i="2"/>
  <c r="R254" i="2"/>
  <c r="R210" i="2"/>
  <c r="R267" i="2"/>
  <c r="R307" i="2"/>
  <c r="R316" i="2"/>
  <c r="R319" i="2"/>
  <c r="R226" i="2"/>
  <c r="R298" i="2"/>
  <c r="R260" i="2"/>
  <c r="R192" i="2"/>
  <c r="R140" i="2"/>
  <c r="R98" i="2"/>
  <c r="R167" i="2"/>
  <c r="R103" i="2"/>
  <c r="R178" i="2"/>
  <c r="R303" i="2"/>
  <c r="R255" i="2"/>
  <c r="R177" i="2"/>
  <c r="R136" i="2"/>
  <c r="R92" i="2"/>
  <c r="R161" i="2"/>
  <c r="R97" i="2"/>
  <c r="R186" i="2"/>
  <c r="R253" i="2"/>
  <c r="R150" i="2"/>
  <c r="R86" i="2"/>
  <c r="R143" i="2"/>
  <c r="R101" i="2"/>
  <c r="R224" i="2"/>
  <c r="R164" i="2"/>
  <c r="R100" i="2"/>
  <c r="R269" i="2"/>
  <c r="R208" i="2"/>
  <c r="R105" i="2"/>
  <c r="R212" i="2"/>
  <c r="R60" i="2"/>
  <c r="R219" i="2"/>
  <c r="R91" i="2"/>
  <c r="R314" i="2"/>
  <c r="R173" i="2"/>
  <c r="R69" i="2"/>
  <c r="R211" i="2"/>
  <c r="R54" i="2"/>
  <c r="R89" i="2"/>
  <c r="R31" i="2"/>
  <c r="R312" i="2"/>
  <c r="R59" i="2"/>
  <c r="R287" i="2"/>
  <c r="R62" i="2"/>
  <c r="R308" i="2"/>
  <c r="R288" i="2"/>
  <c r="R299" i="2"/>
  <c r="R240" i="2"/>
  <c r="R172" i="2"/>
  <c r="R130" i="2"/>
  <c r="R88" i="2"/>
  <c r="R151" i="2"/>
  <c r="R87" i="2"/>
  <c r="R249" i="2"/>
  <c r="R181" i="2"/>
  <c r="R243" i="2"/>
  <c r="R144" i="2"/>
  <c r="R39" i="2"/>
  <c r="R138" i="2"/>
  <c r="R95" i="2"/>
  <c r="R270" i="2"/>
  <c r="R158" i="2"/>
  <c r="R94" i="2"/>
  <c r="R265" i="2"/>
  <c r="R193" i="2"/>
  <c r="R284" i="2"/>
  <c r="R198" i="2"/>
  <c r="R203" i="2"/>
  <c r="R157" i="2"/>
  <c r="R195" i="2"/>
  <c r="R134" i="2"/>
  <c r="R90" i="2"/>
  <c r="R262" i="2"/>
  <c r="R84" i="2"/>
  <c r="R229" i="2"/>
  <c r="R256" i="2"/>
  <c r="R188" i="2"/>
  <c r="R78" i="2"/>
  <c r="R183" i="2"/>
  <c r="R67" i="2"/>
  <c r="R300" i="2"/>
  <c r="R187" i="2"/>
  <c r="R44" i="2"/>
  <c r="R141" i="2"/>
  <c r="R292" i="2"/>
  <c r="R179" i="2"/>
  <c r="R238" i="2"/>
  <c r="R286" i="2"/>
  <c r="R232" i="2"/>
  <c r="R162" i="2"/>
  <c r="R120" i="2"/>
  <c r="R72" i="2"/>
  <c r="R245" i="2"/>
  <c r="R135" i="2"/>
  <c r="R294" i="2"/>
  <c r="R239" i="2"/>
  <c r="R81" i="2"/>
  <c r="R259" i="2"/>
  <c r="R311" i="2"/>
  <c r="R215" i="2"/>
  <c r="R128" i="2"/>
  <c r="R266" i="2"/>
  <c r="R127" i="2"/>
  <c r="R85" i="2"/>
  <c r="R237" i="2"/>
  <c r="R142" i="2"/>
  <c r="R79" i="2"/>
  <c r="R209" i="2"/>
  <c r="R318" i="2"/>
  <c r="R251" i="2"/>
  <c r="R184" i="2"/>
  <c r="R73" i="2"/>
  <c r="R248" i="2"/>
  <c r="R77" i="2"/>
  <c r="R52" i="2"/>
  <c r="R285" i="2"/>
  <c r="R171" i="2"/>
  <c r="R38" i="2"/>
  <c r="R264" i="2"/>
  <c r="R290" i="2"/>
  <c r="R235" i="2"/>
  <c r="R168" i="2"/>
  <c r="R124" i="2"/>
  <c r="R82" i="2"/>
  <c r="R145" i="2"/>
  <c r="R66" i="2"/>
  <c r="R244" i="2"/>
  <c r="R176" i="2"/>
  <c r="R315" i="2"/>
  <c r="R230" i="2"/>
  <c r="R35" i="2"/>
  <c r="R133" i="2"/>
  <c r="R148" i="2"/>
  <c r="R279" i="2"/>
  <c r="R56" i="2"/>
  <c r="R207" i="2"/>
  <c r="R283" i="2"/>
  <c r="R217" i="2"/>
  <c r="R156" i="2"/>
  <c r="R114" i="2"/>
  <c r="R61" i="2"/>
  <c r="R231" i="2"/>
  <c r="R129" i="2"/>
  <c r="R289" i="2"/>
  <c r="R225" i="2"/>
  <c r="R70" i="2"/>
  <c r="R206" i="2"/>
  <c r="R306" i="2"/>
  <c r="R190" i="2"/>
  <c r="R118" i="2"/>
  <c r="R185" i="2"/>
  <c r="R122" i="2"/>
  <c r="R53" i="2"/>
  <c r="R228" i="2"/>
  <c r="R132" i="2"/>
  <c r="R58" i="2"/>
  <c r="R165" i="2"/>
  <c r="R309" i="2"/>
  <c r="R247" i="2"/>
  <c r="R169" i="2"/>
  <c r="R63" i="2"/>
  <c r="R233" i="2"/>
  <c r="R33" i="2"/>
  <c r="R37" i="2"/>
  <c r="R275" i="2"/>
  <c r="R155" i="2"/>
  <c r="R51" i="2"/>
  <c r="R236" i="2"/>
  <c r="R109" i="2"/>
  <c r="R268" i="2"/>
  <c r="R147" i="2"/>
  <c r="R301" i="2"/>
  <c r="R295" i="2"/>
  <c r="R175" i="2"/>
  <c r="R273" i="2"/>
  <c r="R202" i="2"/>
  <c r="R152" i="2"/>
  <c r="R108" i="2"/>
  <c r="R32" i="2"/>
  <c r="R196" i="2"/>
  <c r="R119" i="2"/>
  <c r="R220" i="2"/>
  <c r="R55" i="2"/>
  <c r="R293" i="2"/>
  <c r="R180" i="2"/>
  <c r="R112" i="2"/>
  <c r="R159" i="2"/>
  <c r="R117" i="2"/>
  <c r="R305" i="2"/>
  <c r="R214" i="2"/>
  <c r="R126" i="2"/>
  <c r="R48" i="2"/>
  <c r="R296" i="2"/>
  <c r="R153" i="2"/>
  <c r="R42" i="2"/>
  <c r="R204" i="2"/>
  <c r="R261" i="2"/>
  <c r="R75" i="2"/>
  <c r="R30" i="2"/>
  <c r="R139" i="2"/>
  <c r="R36" i="2"/>
  <c r="R221" i="2"/>
  <c r="R93" i="2"/>
  <c r="R302" i="2"/>
  <c r="R258" i="2"/>
  <c r="R131" i="2"/>
  <c r="R280" i="2"/>
  <c r="R317" i="2"/>
  <c r="R197" i="2"/>
  <c r="R146" i="2"/>
  <c r="R104" i="2"/>
  <c r="R182" i="2"/>
  <c r="R113" i="2"/>
  <c r="R276" i="2"/>
  <c r="R216" i="2"/>
  <c r="R40" i="2"/>
  <c r="R282" i="2"/>
  <c r="R166" i="2"/>
  <c r="R102" i="2"/>
  <c r="R154" i="2"/>
  <c r="R111" i="2"/>
  <c r="R281" i="2"/>
  <c r="R297" i="2"/>
  <c r="R199" i="2"/>
  <c r="R116" i="2"/>
  <c r="R218" i="2"/>
  <c r="R137" i="2"/>
  <c r="R200" i="2"/>
  <c r="R246" i="2"/>
  <c r="R68" i="2"/>
  <c r="R45" i="2"/>
  <c r="R250" i="2"/>
  <c r="R123" i="2"/>
  <c r="R29" i="2"/>
  <c r="R149" i="2"/>
  <c r="R274" i="2"/>
  <c r="R83" i="2"/>
  <c r="R163" i="2"/>
  <c r="R99" i="2"/>
  <c r="R43" i="2"/>
  <c r="R110" i="2"/>
  <c r="R222" i="2"/>
  <c r="R46" i="2"/>
  <c r="R227" i="2"/>
  <c r="R272" i="2"/>
  <c r="R106" i="2"/>
  <c r="R213" i="2"/>
  <c r="R234" i="2"/>
  <c r="R76" i="2"/>
  <c r="R115" i="2"/>
  <c r="R28" i="2"/>
  <c r="R252" i="2"/>
  <c r="R170" i="2"/>
  <c r="R263" i="2"/>
  <c r="R271" i="2"/>
  <c r="R205" i="2"/>
  <c r="R201" i="2"/>
  <c r="R121" i="2"/>
  <c r="R107" i="2"/>
  <c r="R174" i="2"/>
  <c r="R277" i="2"/>
  <c r="R189" i="2"/>
  <c r="R242" i="2"/>
  <c r="R96" i="2"/>
  <c r="R160" i="2"/>
  <c r="R125" i="2"/>
  <c r="J13" i="2"/>
  <c r="J33" i="2"/>
  <c r="J36" i="2"/>
  <c r="J40" i="2"/>
  <c r="J44" i="2"/>
  <c r="J48" i="2"/>
  <c r="J52" i="2"/>
  <c r="J56" i="2"/>
  <c r="J60" i="2"/>
  <c r="J64" i="2"/>
  <c r="J68" i="2"/>
  <c r="J72" i="2"/>
  <c r="J76" i="2"/>
  <c r="J80" i="2"/>
  <c r="J84" i="2"/>
  <c r="J88" i="2"/>
  <c r="J92" i="2"/>
  <c r="J96" i="2"/>
  <c r="J100" i="2"/>
  <c r="J104" i="2"/>
  <c r="J108" i="2"/>
  <c r="J112" i="2"/>
  <c r="J116" i="2"/>
  <c r="J120" i="2"/>
  <c r="J124" i="2"/>
  <c r="J128" i="2"/>
  <c r="J132" i="2"/>
  <c r="J136" i="2"/>
  <c r="J140" i="2"/>
  <c r="J144" i="2"/>
  <c r="J148" i="2"/>
  <c r="J152" i="2"/>
  <c r="J156" i="2"/>
  <c r="J160" i="2"/>
  <c r="J164" i="2"/>
  <c r="J168" i="2"/>
  <c r="J172" i="2"/>
  <c r="J176" i="2"/>
  <c r="J180" i="2"/>
  <c r="J224" i="2"/>
  <c r="J228" i="2"/>
  <c r="J232" i="2"/>
  <c r="J235" i="2"/>
  <c r="J239" i="2"/>
  <c r="J243" i="2"/>
  <c r="J247" i="2"/>
  <c r="J251" i="2"/>
  <c r="J255" i="2"/>
  <c r="J312" i="2"/>
  <c r="J308" i="2"/>
  <c r="J285" i="2"/>
  <c r="J296" i="2"/>
  <c r="J292" i="2"/>
  <c r="J288" i="2"/>
  <c r="J249" i="2"/>
  <c r="J90" i="2"/>
  <c r="J273" i="2"/>
  <c r="J217" i="2"/>
  <c r="J153" i="2"/>
  <c r="J89" i="2"/>
  <c r="J130" i="2"/>
  <c r="J314" i="2"/>
  <c r="J265" i="2"/>
  <c r="J202" i="2"/>
  <c r="J95" i="2"/>
  <c r="J206" i="2"/>
  <c r="J142" i="2"/>
  <c r="J78" i="2"/>
  <c r="J178" i="2"/>
  <c r="J79" i="2"/>
  <c r="J284" i="2"/>
  <c r="J229" i="2"/>
  <c r="J165" i="2"/>
  <c r="J101" i="2"/>
  <c r="J37" i="2"/>
  <c r="J159" i="2"/>
  <c r="J304" i="2"/>
  <c r="J233" i="2"/>
  <c r="J74" i="2"/>
  <c r="J266" i="2"/>
  <c r="J209" i="2"/>
  <c r="J145" i="2"/>
  <c r="J81" i="2"/>
  <c r="J267" i="2"/>
  <c r="J114" i="2"/>
  <c r="J319" i="2"/>
  <c r="J63" i="2"/>
  <c r="J261" i="2"/>
  <c r="J198" i="2"/>
  <c r="J134" i="2"/>
  <c r="J70" i="2"/>
  <c r="J264" i="2"/>
  <c r="J39" i="2"/>
  <c r="J221" i="2"/>
  <c r="J157" i="2"/>
  <c r="J93" i="2"/>
  <c r="J30" i="2"/>
  <c r="J127" i="2"/>
  <c r="J295" i="2"/>
  <c r="J204" i="2"/>
  <c r="J254" i="2"/>
  <c r="J318" i="2"/>
  <c r="J268" i="2"/>
  <c r="J211" i="2"/>
  <c r="J147" i="2"/>
  <c r="J83" i="2"/>
  <c r="J218" i="2"/>
  <c r="J58" i="2"/>
  <c r="J201" i="2"/>
  <c r="J137" i="2"/>
  <c r="J73" i="2"/>
  <c r="J257" i="2"/>
  <c r="J98" i="2"/>
  <c r="J313" i="2"/>
  <c r="J216" i="2"/>
  <c r="J291" i="2"/>
  <c r="J47" i="2"/>
  <c r="J253" i="2"/>
  <c r="J190" i="2"/>
  <c r="J126" i="2"/>
  <c r="J62" i="2"/>
  <c r="J246" i="2"/>
  <c r="J303" i="2"/>
  <c r="J269" i="2"/>
  <c r="J213" i="2"/>
  <c r="J149" i="2"/>
  <c r="J85" i="2"/>
  <c r="J186" i="2"/>
  <c r="J87" i="2"/>
  <c r="J196" i="2"/>
  <c r="J223" i="2"/>
  <c r="J203" i="2"/>
  <c r="J139" i="2"/>
  <c r="J75" i="2"/>
  <c r="J316" i="2"/>
  <c r="J300" i="2"/>
  <c r="J170" i="2"/>
  <c r="J35" i="2"/>
  <c r="J256" i="2"/>
  <c r="J193" i="2"/>
  <c r="J129" i="2"/>
  <c r="J65" i="2"/>
  <c r="J241" i="2"/>
  <c r="J82" i="2"/>
  <c r="J208" i="2"/>
  <c r="J262" i="2"/>
  <c r="J245" i="2"/>
  <c r="J182" i="2"/>
  <c r="J118" i="2"/>
  <c r="J54" i="2"/>
  <c r="J215" i="2"/>
  <c r="J263" i="2"/>
  <c r="J205" i="2"/>
  <c r="J141" i="2"/>
  <c r="J77" i="2"/>
  <c r="J32" i="2"/>
  <c r="J276" i="2"/>
  <c r="J188" i="2"/>
  <c r="J183" i="2"/>
  <c r="J258" i="2"/>
  <c r="J195" i="2"/>
  <c r="J131" i="2"/>
  <c r="J67" i="2"/>
  <c r="J278" i="2"/>
  <c r="J293" i="2"/>
  <c r="J138" i="2"/>
  <c r="J299" i="2"/>
  <c r="J240" i="2"/>
  <c r="J177" i="2"/>
  <c r="J113" i="2"/>
  <c r="J49" i="2"/>
  <c r="J194" i="2"/>
  <c r="J50" i="2"/>
  <c r="J286" i="2"/>
  <c r="J192" i="2"/>
  <c r="J199" i="2"/>
  <c r="J230" i="2"/>
  <c r="J166" i="2"/>
  <c r="J102" i="2"/>
  <c r="J38" i="2"/>
  <c r="J167" i="2"/>
  <c r="J311" i="2"/>
  <c r="J252" i="2"/>
  <c r="J189" i="2"/>
  <c r="J125" i="2"/>
  <c r="J61" i="2"/>
  <c r="J297" i="2"/>
  <c r="J143" i="2"/>
  <c r="J294" i="2"/>
  <c r="J242" i="2"/>
  <c r="J179" i="2"/>
  <c r="J115" i="2"/>
  <c r="J51" i="2"/>
  <c r="J106" i="2"/>
  <c r="J225" i="2"/>
  <c r="J97" i="2"/>
  <c r="J146" i="2"/>
  <c r="J272" i="2"/>
  <c r="J119" i="2"/>
  <c r="J214" i="2"/>
  <c r="J86" i="2"/>
  <c r="J289" i="2"/>
  <c r="J173" i="2"/>
  <c r="J45" i="2"/>
  <c r="J310" i="2"/>
  <c r="J281" i="2"/>
  <c r="J280" i="2"/>
  <c r="J163" i="2"/>
  <c r="J301" i="2"/>
  <c r="J271" i="2"/>
  <c r="J275" i="2"/>
  <c r="J155" i="2"/>
  <c r="J28" i="2"/>
  <c r="J154" i="2"/>
  <c r="J248" i="2"/>
  <c r="J121" i="2"/>
  <c r="J226" i="2"/>
  <c r="J298" i="2"/>
  <c r="J231" i="2"/>
  <c r="J237" i="2"/>
  <c r="J110" i="2"/>
  <c r="J191" i="2"/>
  <c r="J260" i="2"/>
  <c r="J133" i="2"/>
  <c r="J175" i="2"/>
  <c r="J250" i="2"/>
  <c r="J123" i="2"/>
  <c r="J274" i="2"/>
  <c r="J122" i="2"/>
  <c r="J287" i="2"/>
  <c r="J169" i="2"/>
  <c r="J105" i="2"/>
  <c r="J41" i="2"/>
  <c r="J162" i="2"/>
  <c r="J42" i="2"/>
  <c r="J282" i="2"/>
  <c r="J184" i="2"/>
  <c r="J151" i="2"/>
  <c r="J277" i="2"/>
  <c r="J222" i="2"/>
  <c r="J158" i="2"/>
  <c r="J94" i="2"/>
  <c r="J31" i="2"/>
  <c r="J135" i="2"/>
  <c r="J302" i="2"/>
  <c r="J244" i="2"/>
  <c r="J181" i="2"/>
  <c r="J117" i="2"/>
  <c r="J53" i="2"/>
  <c r="J238" i="2"/>
  <c r="J259" i="2"/>
  <c r="J210" i="2"/>
  <c r="J103" i="2"/>
  <c r="J283" i="2"/>
  <c r="J234" i="2"/>
  <c r="J171" i="2"/>
  <c r="J107" i="2"/>
  <c r="J43" i="2"/>
  <c r="J279" i="2"/>
  <c r="J161" i="2"/>
  <c r="J34" i="2"/>
  <c r="J270" i="2"/>
  <c r="J150" i="2"/>
  <c r="J306" i="2"/>
  <c r="J111" i="2"/>
  <c r="J236" i="2"/>
  <c r="J109" i="2"/>
  <c r="J207" i="2"/>
  <c r="J220" i="2"/>
  <c r="J71" i="2"/>
  <c r="J227" i="2"/>
  <c r="J99" i="2"/>
  <c r="J212" i="2"/>
  <c r="J55" i="2"/>
  <c r="J219" i="2"/>
  <c r="J91" i="2"/>
  <c r="J315" i="2"/>
  <c r="J305" i="2"/>
  <c r="J185" i="2"/>
  <c r="J57" i="2"/>
  <c r="J66" i="2"/>
  <c r="J200" i="2"/>
  <c r="J290" i="2"/>
  <c r="J174" i="2"/>
  <c r="J46" i="2"/>
  <c r="J317" i="2"/>
  <c r="J197" i="2"/>
  <c r="J69" i="2"/>
  <c r="J309" i="2"/>
  <c r="J29" i="2"/>
  <c r="J307" i="2"/>
  <c r="J187" i="2"/>
  <c r="J59" i="2"/>
  <c r="J19" i="2"/>
  <c r="J11" i="2"/>
  <c r="J17" i="2"/>
  <c r="J27" i="2"/>
  <c r="J9" i="2"/>
  <c r="J12" i="2"/>
  <c r="J25" i="2"/>
  <c r="J20" i="2"/>
  <c r="J22" i="2"/>
  <c r="J8" i="2"/>
  <c r="J23" i="2"/>
  <c r="J26" i="2"/>
  <c r="J16" i="2"/>
  <c r="J24" i="2"/>
  <c r="J21" i="2"/>
  <c r="J14" i="2"/>
  <c r="J15" i="2"/>
  <c r="J18" i="2"/>
  <c r="R9" i="2"/>
  <c r="R13" i="2"/>
  <c r="R17" i="2"/>
  <c r="R25" i="2"/>
  <c r="R24" i="2"/>
  <c r="R11" i="2"/>
  <c r="R15" i="2"/>
  <c r="R19" i="2"/>
  <c r="R27" i="2"/>
  <c r="R16" i="2"/>
  <c r="R20" i="2"/>
  <c r="R12" i="2"/>
  <c r="R8" i="2"/>
  <c r="R23" i="2"/>
  <c r="R21" i="2"/>
  <c r="R22" i="2"/>
  <c r="R18" i="2"/>
  <c r="R14" i="2"/>
  <c r="R26" i="2"/>
  <c r="F17" i="3"/>
  <c r="F8" i="3"/>
  <c r="T8" i="2" l="1"/>
  <c r="L8" i="2"/>
  <c r="M8" i="2" s="1"/>
  <c r="N8" i="2" s="1"/>
  <c r="O8" i="2" s="1"/>
  <c r="M14" i="2" s="1"/>
  <c r="F9" i="3" l="1"/>
  <c r="F10" i="3"/>
  <c r="N18" i="2"/>
  <c r="L14" i="2" s="1"/>
  <c r="N20" i="2" s="1"/>
  <c r="N21" i="2" s="1"/>
  <c r="N28" i="2"/>
  <c r="N23" i="2"/>
  <c r="N14" i="2"/>
  <c r="N30" i="2" s="1"/>
  <c r="N25" i="2"/>
  <c r="N26" i="2" s="1"/>
  <c r="F11" i="3"/>
  <c r="U8" i="2"/>
  <c r="V8" i="2" s="1"/>
  <c r="W8" i="2" s="1"/>
  <c r="F12" i="3" l="1"/>
  <c r="F18" i="3"/>
  <c r="F19" i="3" l="1"/>
  <c r="V18" i="2"/>
  <c r="T14" i="2" s="1"/>
  <c r="V20" i="2" s="1"/>
  <c r="V21" i="2" s="1"/>
  <c r="F20" i="3"/>
  <c r="V14" i="2" l="1"/>
  <c r="V30" i="2" s="1"/>
  <c r="U14" i="2"/>
  <c r="V25" i="2" s="1"/>
  <c r="V26" i="2" s="1"/>
  <c r="V28" i="2"/>
  <c r="V23" i="2"/>
  <c r="F2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tc={4722F1B1-B312-4F7A-997F-40720BC90214}</author>
  </authors>
  <commentList>
    <comment ref="C1" authorId="0" shapeId="0" xr:uid="{4722F1B1-B312-4F7A-997F-40720BC90214}">
      <text>
        <t>[Komentarų gija]
„Excel“ versija leidžia jums skaityti šią komentarų giją, tačiau visi jos taisymai bus pašalinti, jei failas atidaromas naudojant naujesnę „Excel“ versiją. Daugiau informacijos: https://go.microsoft.com/fwlink/?linkid=870924.
Komentaras:
    Čia yra nurodyta geoido modelio VKP, t.y. jo tikslumas 68% tikimybe.</t>
      </text>
    </comment>
  </commentList>
</comments>
</file>

<file path=xl/sharedStrings.xml><?xml version="1.0" encoding="utf-8"?>
<sst xmlns="http://schemas.openxmlformats.org/spreadsheetml/2006/main" count="499" uniqueCount="243">
  <si>
    <t>Nr.</t>
  </si>
  <si>
    <t>Matavimai</t>
  </si>
  <si>
    <r>
      <t xml:space="preserve">Geoido modelio paklaida </t>
    </r>
    <r>
      <rPr>
        <b/>
        <i/>
        <sz val="11"/>
        <color theme="1"/>
        <rFont val="Times New Roman"/>
        <family val="1"/>
        <charset val="186"/>
      </rPr>
      <t>m</t>
    </r>
    <r>
      <rPr>
        <b/>
        <vertAlign val="subscript"/>
        <sz val="12"/>
        <color theme="1"/>
        <rFont val="Calibri"/>
        <family val="2"/>
        <charset val="186"/>
        <scheme val="minor"/>
      </rPr>
      <t>G</t>
    </r>
    <r>
      <rPr>
        <b/>
        <sz val="11"/>
        <color theme="1"/>
        <rFont val="Calibri"/>
        <family val="2"/>
        <charset val="186"/>
        <scheme val="minor"/>
      </rPr>
      <t>, m</t>
    </r>
  </si>
  <si>
    <t>Matavimų skaičius</t>
  </si>
  <si>
    <t>Horizontalus tikslumas</t>
  </si>
  <si>
    <t>GPNS matavimų tikslumo ataskaita</t>
  </si>
  <si>
    <t>Vertikalus tikslumas</t>
  </si>
  <si>
    <t>Skaičiavimus atliko:</t>
  </si>
  <si>
    <t>V. Pavardenis</t>
  </si>
  <si>
    <t>Objekto pavadinimas:</t>
  </si>
  <si>
    <t>Data:</t>
  </si>
  <si>
    <t>Horizontalaus tikslumo skaičiavimai</t>
  </si>
  <si>
    <t>Vertikalaus tikslumo skaičiavimai</t>
  </si>
  <si>
    <t>Deklaruojamas IMTIES matavimų horizontalus tikslumas (95%)</t>
  </si>
  <si>
    <t>Deklaruojamas IMTIES matavimų vertikalus tikslumas (95%)</t>
  </si>
  <si>
    <t>D</t>
  </si>
  <si>
    <t>X</t>
  </si>
  <si>
    <t>Y</t>
  </si>
  <si>
    <t>H</t>
  </si>
  <si>
    <t>Kodas</t>
  </si>
  <si>
    <t>Pastaba</t>
  </si>
  <si>
    <t>T1</t>
  </si>
  <si>
    <t>T2</t>
  </si>
  <si>
    <t>Geodezinis pagrindas</t>
  </si>
  <si>
    <r>
      <t xml:space="preserve">Vidutinis kvadratinis nuokrypis </t>
    </r>
    <r>
      <rPr>
        <sz val="11"/>
        <color theme="1"/>
        <rFont val="Symbol"/>
        <family val="1"/>
        <charset val="2"/>
      </rPr>
      <t>s</t>
    </r>
    <r>
      <rPr>
        <sz val="11"/>
        <color theme="1"/>
        <rFont val="Calibri"/>
        <family val="2"/>
        <charset val="186"/>
        <scheme val="minor"/>
      </rPr>
      <t>, m</t>
    </r>
  </si>
  <si>
    <r>
      <t xml:space="preserve">2 x </t>
    </r>
    <r>
      <rPr>
        <sz val="11"/>
        <color theme="1"/>
        <rFont val="Symbol"/>
        <family val="1"/>
        <charset val="2"/>
      </rPr>
      <t>s</t>
    </r>
    <r>
      <rPr>
        <sz val="11"/>
        <color theme="1"/>
        <rFont val="Calibri"/>
        <family val="2"/>
        <charset val="186"/>
        <scheme val="minor"/>
      </rPr>
      <t xml:space="preserve"> (95%), m</t>
    </r>
  </si>
  <si>
    <r>
      <t>Dispersija, m</t>
    </r>
    <r>
      <rPr>
        <vertAlign val="superscript"/>
        <sz val="11"/>
        <color theme="1"/>
        <rFont val="Calibri"/>
        <family val="2"/>
        <charset val="186"/>
        <scheme val="minor"/>
      </rPr>
      <t>2</t>
    </r>
  </si>
  <si>
    <t>ktr-QA-vv</t>
  </si>
  <si>
    <t>VRZT</t>
  </si>
  <si>
    <t>es-tvor1 P/iki viad siaur dal</t>
  </si>
  <si>
    <t>es-tvor1</t>
  </si>
  <si>
    <t>es-tvor2 P</t>
  </si>
  <si>
    <t>es-tvor2</t>
  </si>
  <si>
    <t>es-tvor2 B</t>
  </si>
  <si>
    <t>es-tvor3 P</t>
  </si>
  <si>
    <t>es-tvor3</t>
  </si>
  <si>
    <t>es-tvor3 B</t>
  </si>
  <si>
    <t>es-tvor1 B</t>
  </si>
  <si>
    <t>ktr-ktl1 P</t>
  </si>
  <si>
    <t>ktr-ktl2 P</t>
  </si>
  <si>
    <t>ktr-ktl2 B</t>
  </si>
  <si>
    <t>ktr-ktl3 P</t>
  </si>
  <si>
    <t>ktr-ktl4 P</t>
  </si>
  <si>
    <t>ktr-ktl4 B</t>
  </si>
  <si>
    <t>ktr-ktl3 B</t>
  </si>
  <si>
    <t>alt</t>
  </si>
  <si>
    <t>k-dr</t>
  </si>
  <si>
    <t>690_stk</t>
  </si>
  <si>
    <t>k-dr/690</t>
  </si>
  <si>
    <t>kab/Elevio 11kV 4 kab. 0.6m</t>
  </si>
  <si>
    <t>kab</t>
  </si>
  <si>
    <t>k-dr/S1</t>
  </si>
  <si>
    <t>U5</t>
  </si>
  <si>
    <t>stl</t>
  </si>
  <si>
    <t>U6</t>
  </si>
  <si>
    <t>U7</t>
  </si>
  <si>
    <t>U8</t>
  </si>
  <si>
    <t>U9</t>
  </si>
  <si>
    <t>U10</t>
  </si>
  <si>
    <t>U11</t>
  </si>
  <si>
    <t>U12</t>
  </si>
  <si>
    <t>U13</t>
  </si>
  <si>
    <t>U14</t>
  </si>
  <si>
    <t>U15</t>
  </si>
  <si>
    <t>U16</t>
  </si>
  <si>
    <t>U17</t>
  </si>
  <si>
    <t>U18</t>
  </si>
  <si>
    <t>U19</t>
  </si>
  <si>
    <t>U20</t>
  </si>
  <si>
    <t>U21</t>
  </si>
  <si>
    <t>U22</t>
  </si>
  <si>
    <t>U23</t>
  </si>
  <si>
    <t>U24</t>
  </si>
  <si>
    <t>ENDS2</t>
  </si>
  <si>
    <t>PUNKTAS</t>
  </si>
  <si>
    <t>ktr-ktl5 P</t>
  </si>
  <si>
    <t>ktr-ktl5 B</t>
  </si>
  <si>
    <t>ktr-ktl6 P</t>
  </si>
  <si>
    <t>ktr-ktl6 B</t>
  </si>
  <si>
    <t>es-tvor4 P</t>
  </si>
  <si>
    <t>es-tvor4</t>
  </si>
  <si>
    <t>es-tvor4 B</t>
  </si>
  <si>
    <t>k-snk</t>
  </si>
  <si>
    <t>k-slv1 P</t>
  </si>
  <si>
    <t>k-sla2 P</t>
  </si>
  <si>
    <t>k-sla2</t>
  </si>
  <si>
    <t>k-slv1</t>
  </si>
  <si>
    <t>k-slv1 B</t>
  </si>
  <si>
    <t>k-sla2 B</t>
  </si>
  <si>
    <t>PG1708_stk</t>
  </si>
  <si>
    <t>k-dr/PG1708</t>
  </si>
  <si>
    <t>PG1709_stk</t>
  </si>
  <si>
    <t>k-dr/PG1709</t>
  </si>
  <si>
    <t>PG1703_stk</t>
  </si>
  <si>
    <t>k-dr/PG1703</t>
  </si>
  <si>
    <t>PG1710_stk</t>
  </si>
  <si>
    <t>k-dr/PG1710</t>
  </si>
  <si>
    <t>PG1704_stk</t>
  </si>
  <si>
    <t>k-dr/PG1704</t>
  </si>
  <si>
    <t>PG1705_stk</t>
  </si>
  <si>
    <t>k-dr/PG1705</t>
  </si>
  <si>
    <t>PG1711_stk</t>
  </si>
  <si>
    <t>k-dr/PG1711</t>
  </si>
  <si>
    <t>grez</t>
  </si>
  <si>
    <t>birch</t>
  </si>
  <si>
    <t>sr101</t>
  </si>
  <si>
    <t>tinklo pradzia 10 cm skaldos</t>
  </si>
  <si>
    <t>sr102</t>
  </si>
  <si>
    <t>k-kab-stokab-pe-d40</t>
  </si>
  <si>
    <t>sr103</t>
  </si>
  <si>
    <t>k-kab-stokab-rez-pvc-d110</t>
  </si>
  <si>
    <t>sr104</t>
  </si>
  <si>
    <t>sr105</t>
  </si>
  <si>
    <t>sr106</t>
  </si>
  <si>
    <t>sr107</t>
  </si>
  <si>
    <t>sr108</t>
  </si>
  <si>
    <t>sr109</t>
  </si>
  <si>
    <t>sr110</t>
  </si>
  <si>
    <t>sr111</t>
  </si>
  <si>
    <t>sr112</t>
  </si>
  <si>
    <t>sr113</t>
  </si>
  <si>
    <t>sr114</t>
  </si>
  <si>
    <t>sr115</t>
  </si>
  <si>
    <t>sr116</t>
  </si>
  <si>
    <t>foto</t>
  </si>
  <si>
    <t>sr117</t>
  </si>
  <si>
    <t>k-kab-apsv</t>
  </si>
  <si>
    <t>sr118</t>
  </si>
  <si>
    <t>sr119</t>
  </si>
  <si>
    <t>mova</t>
  </si>
  <si>
    <t>sr120</t>
  </si>
  <si>
    <t>sr121</t>
  </si>
  <si>
    <t>sr122</t>
  </si>
  <si>
    <t>sr123</t>
  </si>
  <si>
    <t>d-kab/storas rysiu kab</t>
  </si>
  <si>
    <t>sr124</t>
  </si>
  <si>
    <t>d-kab-sig</t>
  </si>
  <si>
    <t>sr125</t>
  </si>
  <si>
    <t>sr126</t>
  </si>
  <si>
    <t>sr127</t>
  </si>
  <si>
    <t>d-kab</t>
  </si>
  <si>
    <t>sr128</t>
  </si>
  <si>
    <t>k-fut</t>
  </si>
  <si>
    <t>sr134</t>
  </si>
  <si>
    <t>sr136</t>
  </si>
  <si>
    <t>sr137</t>
  </si>
  <si>
    <t>sr138</t>
  </si>
  <si>
    <t>sr139</t>
  </si>
  <si>
    <t>sr140</t>
  </si>
  <si>
    <t>sr142</t>
  </si>
  <si>
    <t>sr143</t>
  </si>
  <si>
    <t>sr144</t>
  </si>
  <si>
    <t>sr145</t>
  </si>
  <si>
    <t>sr146</t>
  </si>
  <si>
    <t>sr147</t>
  </si>
  <si>
    <t>sr148</t>
  </si>
  <si>
    <t>sr149</t>
  </si>
  <si>
    <t>sr151</t>
  </si>
  <si>
    <t>sr152</t>
  </si>
  <si>
    <t>sr153</t>
  </si>
  <si>
    <t>sr155</t>
  </si>
  <si>
    <t>sr158</t>
  </si>
  <si>
    <t>sr159</t>
  </si>
  <si>
    <t>sr161</t>
  </si>
  <si>
    <t>sr163</t>
  </si>
  <si>
    <t>sr164</t>
  </si>
  <si>
    <t>BH</t>
  </si>
  <si>
    <t>sr165</t>
  </si>
  <si>
    <t>sr166</t>
  </si>
  <si>
    <t>au</t>
  </si>
  <si>
    <t>atrama</t>
  </si>
  <si>
    <t>sr168</t>
  </si>
  <si>
    <t>sr169</t>
  </si>
  <si>
    <t>d-kab2</t>
  </si>
  <si>
    <t>sr170</t>
  </si>
  <si>
    <t>d-kab2/stokab</t>
  </si>
  <si>
    <t>sr171</t>
  </si>
  <si>
    <t>d-kab3</t>
  </si>
  <si>
    <t>sr172</t>
  </si>
  <si>
    <t>sr173</t>
  </si>
  <si>
    <t>k-fut/pvc d400</t>
  </si>
  <si>
    <t>sr174</t>
  </si>
  <si>
    <t>st201</t>
  </si>
  <si>
    <t>rb-isd1 P</t>
  </si>
  <si>
    <t>st202</t>
  </si>
  <si>
    <t>rb-isd1</t>
  </si>
  <si>
    <t>st203</t>
  </si>
  <si>
    <t>st204</t>
  </si>
  <si>
    <t>st205</t>
  </si>
  <si>
    <t>st206</t>
  </si>
  <si>
    <t>st207</t>
  </si>
  <si>
    <t>st208</t>
  </si>
  <si>
    <t>st209</t>
  </si>
  <si>
    <t>st210</t>
  </si>
  <si>
    <t>st211</t>
  </si>
  <si>
    <t>st212</t>
  </si>
  <si>
    <t>st213</t>
  </si>
  <si>
    <t>st214</t>
  </si>
  <si>
    <t>st215</t>
  </si>
  <si>
    <t>st220</t>
  </si>
  <si>
    <t>rb-isd1 U B</t>
  </si>
  <si>
    <t>S1_stk1</t>
  </si>
  <si>
    <t>st221</t>
  </si>
  <si>
    <t>st222</t>
  </si>
  <si>
    <t>st223</t>
  </si>
  <si>
    <t>st224</t>
  </si>
  <si>
    <t>st225</t>
  </si>
  <si>
    <t>bet-vv</t>
  </si>
  <si>
    <t>st226</t>
  </si>
  <si>
    <t>st227</t>
  </si>
  <si>
    <t>st228</t>
  </si>
  <si>
    <t>HVKP
(HRMS)</t>
  </si>
  <si>
    <t>VVKP
(VRMS)</t>
  </si>
  <si>
    <t>Vidurkis</t>
  </si>
  <si>
    <t>Dispersija</t>
  </si>
  <si>
    <r>
      <t xml:space="preserve">Vidutinis kvadratinis nuokrypis
</t>
    </r>
    <r>
      <rPr>
        <b/>
        <sz val="11"/>
        <color theme="1"/>
        <rFont val="Symbol"/>
        <family val="1"/>
        <charset val="2"/>
      </rPr>
      <t>s</t>
    </r>
    <r>
      <rPr>
        <b/>
        <sz val="11"/>
        <color theme="1"/>
        <rFont val="Calibri"/>
        <family val="2"/>
        <charset val="186"/>
        <scheme val="minor"/>
      </rPr>
      <t xml:space="preserve"> (68%)</t>
    </r>
  </si>
  <si>
    <r>
      <t xml:space="preserve">Ribinė klaida
2 x </t>
    </r>
    <r>
      <rPr>
        <b/>
        <sz val="11"/>
        <color theme="1"/>
        <rFont val="Symbol"/>
        <family val="1"/>
        <charset val="2"/>
      </rPr>
      <t>s</t>
    </r>
    <r>
      <rPr>
        <b/>
        <sz val="11"/>
        <color theme="1"/>
        <rFont val="Calibri"/>
        <family val="2"/>
        <charset val="186"/>
        <scheme val="minor"/>
      </rPr>
      <t xml:space="preserve"> (95%)</t>
    </r>
  </si>
  <si>
    <t>Skaičiavimų kontrolė</t>
  </si>
  <si>
    <t>68% matavimų</t>
  </si>
  <si>
    <t>Patikrinimo sąlygos 10-am stulpeliui</t>
  </si>
  <si>
    <t>95% matavimų</t>
  </si>
  <si>
    <t>5% matavimų</t>
  </si>
  <si>
    <t>Deklaruojamas individualaus taško horizontalus tikslumas
(su 95% tikimybe)</t>
  </si>
  <si>
    <t>Tikslumas turi būti &lt;=</t>
  </si>
  <si>
    <t>Tikslumas turi būti &gt;</t>
  </si>
  <si>
    <t>Turi būti taškų</t>
  </si>
  <si>
    <t>HVKP (8) - horizontalus matavimų tikslumas, kurį deklaruoja GPNS imtuvas
VVKP (9) - vertikalus matavimų tikslumas, kurį deklaruoja GPNS imtuvas
Apskaičiavus matavimų imties vidutinį kvadratinį nuokrypį reikia jį pridėti prie imties VKP vidurkio, nes VKN parodo reikšmių išsibarstymą būtent apie šį vidurkį.
Matavimų HVKP ir VVKP reikšmių formatavimas yra toks, kad būtų paryškintos reikšmės, viršijančios deklaruojamą matavimų VKP.
Kad būtų galima suvokti, ar imtis atitinka normalujį skirstinį, kontroliniuose skaičiavimuose parodyta, kaip turėtų būti ir kaip faktiškai yra pasiskirstę taškai pagal matavimo tikslumą.</t>
  </si>
  <si>
    <t>Yra taškų</t>
  </si>
  <si>
    <t>Patikrinimo sąlygos 17-am stulpeliui</t>
  </si>
  <si>
    <t>Sudaro %</t>
  </si>
  <si>
    <t>Imties vidurkis, m</t>
  </si>
  <si>
    <t>Geoidas</t>
  </si>
  <si>
    <t>LIT15G</t>
  </si>
  <si>
    <t>Geoido tikslumas, m</t>
  </si>
  <si>
    <t>Deklaruojamas imties horizontalus tikslumas (95%), m</t>
  </si>
  <si>
    <t>Deklaruojamas imties vertikalus tikslumas (95%), m</t>
  </si>
  <si>
    <t>punktas</t>
  </si>
  <si>
    <t>Hor. tiksl.</t>
  </si>
  <si>
    <t>Vert. tiksl.</t>
  </si>
  <si>
    <t>Deklaruojamas individualaus taško vertikalus tikslumas 
(su 95% tikimybe)</t>
  </si>
  <si>
    <t>LIT20G</t>
  </si>
  <si>
    <t>Geoido modelis</t>
  </si>
  <si>
    <t>Vertikalaus tikslumo formulė pagal GKTR 1.01:2020.
Atkreiptinas dėmesys, kad  geoido tikslumas yra VKP,
kurios pasikliautinumas yra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</si>
</sst>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
    <numFmt numFmtId="165" formatCode="0.0000"/>
    <numFmt numFmtId="166" formatCode="0.000"/>
    <numFmt numFmtId="167" formatCode="0.0000000"/>
    <numFmt numFmtId="168" formatCode="0.00000000"/>
  </numFmts>
  <fonts count="28">
    <font>
      <sz val="11"/>
      <color theme="1"/>
      <name val="Calibri"/>
      <family val="2"/>
      <charset val="186"/>
      <scheme val="minor"/>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57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b/>
      <sz val="11"/>
      <color theme="1"/>
      <name val="Symbol"/>
      <family val="1"/>
      <charset val="2"/>
    </font>
    <font>
      <b/>
      <sz val="11"/>
      <color theme="1"/>
      <name val="Calibri"/>
      <family val="1"/>
      <charset val="2"/>
      <scheme val="minor"/>
    </font>
    <font>
      <sz val="8"/>
      <name val="Calibri"/>
      <family val="2"/>
      <charset val="186"/>
      <scheme val="minor"/>
    </font>
    <font>
      <b/>
      <vertAlign val="subscript"/>
      <sz val="12"/>
      <color theme="1"/>
      <name val="Calibri"/>
      <family val="2"/>
      <charset val="186"/>
      <scheme val="minor"/>
    </font>
    <font>
      <b/>
      <i/>
      <sz val="11"/>
      <color theme="1"/>
      <name val="Times New Roman"/>
      <family val="1"/>
      <charset val="186"/>
    </font>
    <font>
      <sz val="11"/>
      <color theme="1"/>
      <name val="Symbol"/>
      <family val="1"/>
      <charset val="2"/>
    </font>
    <font>
      <b/>
      <sz val="12"/>
      <color theme="1"/>
      <name val="Calibri"/>
      <family val="2"/>
      <charset val="186"/>
      <scheme val="minor"/>
    </font>
    <font>
      <b/>
      <sz val="14"/>
      <color theme="1"/>
      <name val="Calibri"/>
      <family val="2"/>
      <charset val="186"/>
      <scheme val="minor"/>
    </font>
    <font>
      <b/>
      <sz val="11"/>
      <name val="Calibri"/>
      <family val="2"/>
      <charset val="186"/>
      <scheme val="minor"/>
    </font>
    <font>
      <vertAlign val="superscript"/>
      <sz val="11"/>
      <color theme="1"/>
      <name val="Calibri"/>
      <family val="2"/>
      <charset val="186"/>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tint="-0.14999847407452621"/>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33" borderId="10">
      <alignment horizontal="center"/>
    </xf>
    <xf numFmtId="9" fontId="1" fillId="0" borderId="0" applyFont="0" applyFill="0" applyBorder="0" applyAlignment="0" applyProtection="0"/>
  </cellStyleXfs>
  <cellXfs count="90">
    <xf numFmtId="0" fontId="0" fillId="0" borderId="0" xfId="0"/>
    <xf numFmtId="164" fontId="0" fillId="0" borderId="0" xfId="0" applyNumberFormat="1"/>
    <xf numFmtId="166" fontId="0" fillId="0" borderId="0" xfId="0" applyNumberFormat="1"/>
    <xf numFmtId="166" fontId="0" fillId="0" borderId="10" xfId="0" applyNumberFormat="1" applyBorder="1"/>
    <xf numFmtId="0" fontId="0" fillId="0" borderId="10" xfId="0" applyBorder="1"/>
    <xf numFmtId="166" fontId="0" fillId="0" borderId="0" xfId="0" applyNumberFormat="1" applyBorder="1"/>
    <xf numFmtId="0" fontId="16" fillId="0" borderId="0" xfId="15" applyFont="1" applyFill="1" applyBorder="1" applyAlignment="1">
      <alignment horizontal="center" vertical="center"/>
    </xf>
    <xf numFmtId="0" fontId="0" fillId="0" borderId="0" xfId="0" applyAlignment="1">
      <alignment vertical="center"/>
    </xf>
    <xf numFmtId="166" fontId="13" fillId="9" borderId="10" xfId="18" applyNumberFormat="1" applyFont="1" applyBorder="1"/>
    <xf numFmtId="0" fontId="26" fillId="33" borderId="10" xfId="42">
      <alignment horizontal="center"/>
    </xf>
    <xf numFmtId="0" fontId="26" fillId="33" borderId="10" xfId="42">
      <alignment horizontal="center"/>
    </xf>
    <xf numFmtId="0" fontId="24" fillId="0" borderId="0" xfId="0" applyFont="1"/>
    <xf numFmtId="0" fontId="0" fillId="0" borderId="0" xfId="0" applyFont="1" applyBorder="1"/>
    <xf numFmtId="0" fontId="6" fillId="2" borderId="11" xfId="6" applyBorder="1" applyAlignment="1">
      <alignment horizontal="center" vertical="center"/>
    </xf>
    <xf numFmtId="166" fontId="6" fillId="2" borderId="10" xfId="6" applyNumberFormat="1" applyBorder="1"/>
    <xf numFmtId="166" fontId="6" fillId="2" borderId="12" xfId="6" applyNumberFormat="1" applyBorder="1"/>
    <xf numFmtId="166" fontId="17" fillId="9" borderId="10" xfId="18" applyNumberFormat="1" applyBorder="1"/>
    <xf numFmtId="164" fontId="19" fillId="33" borderId="10" xfId="15" applyNumberFormat="1" applyFont="1" applyFill="1" applyBorder="1" applyAlignment="1">
      <alignment horizontal="center" vertical="center" wrapText="1"/>
    </xf>
    <xf numFmtId="0" fontId="16" fillId="33" borderId="10" xfId="15" applyFont="1" applyFill="1" applyBorder="1" applyAlignment="1">
      <alignment vertical="center" wrapText="1"/>
    </xf>
    <xf numFmtId="0" fontId="16" fillId="33" borderId="10" xfId="15" applyFont="1" applyFill="1" applyBorder="1" applyAlignment="1">
      <alignment horizontal="center" vertical="center"/>
    </xf>
    <xf numFmtId="0" fontId="16" fillId="33" borderId="10" xfId="15" applyFont="1" applyFill="1" applyBorder="1" applyAlignment="1">
      <alignment horizontal="center" vertical="center" wrapText="1"/>
    </xf>
    <xf numFmtId="0" fontId="16" fillId="33" borderId="12" xfId="15" applyFont="1" applyFill="1" applyBorder="1" applyAlignment="1">
      <alignment horizontal="center" vertical="center" wrapText="1"/>
    </xf>
    <xf numFmtId="0" fontId="16" fillId="33" borderId="11" xfId="15" applyFont="1" applyFill="1" applyBorder="1" applyAlignment="1">
      <alignment horizontal="center" vertical="center" wrapText="1"/>
    </xf>
    <xf numFmtId="166" fontId="17" fillId="9" borderId="10" xfId="18" applyNumberFormat="1" applyFont="1" applyBorder="1"/>
    <xf numFmtId="164" fontId="18" fillId="33" borderId="10" xfId="15" applyNumberFormat="1" applyFont="1" applyFill="1" applyBorder="1" applyAlignment="1">
      <alignment horizontal="center" vertical="center"/>
    </xf>
    <xf numFmtId="0" fontId="16" fillId="33" borderId="10" xfId="15" applyFont="1" applyFill="1" applyBorder="1" applyAlignment="1">
      <alignment horizontal="center" vertical="center"/>
    </xf>
    <xf numFmtId="0" fontId="16" fillId="0" borderId="10" xfId="0" applyFont="1" applyBorder="1" applyAlignment="1">
      <alignment horizontal="center"/>
    </xf>
    <xf numFmtId="0" fontId="24" fillId="0" borderId="0" xfId="0" applyFont="1" applyAlignment="1">
      <alignment vertical="center"/>
    </xf>
    <xf numFmtId="166" fontId="0" fillId="0" borderId="16" xfId="0" applyNumberFormat="1" applyBorder="1"/>
    <xf numFmtId="167" fontId="0" fillId="0" borderId="16" xfId="0" applyNumberFormat="1" applyBorder="1"/>
    <xf numFmtId="166" fontId="16" fillId="0" borderId="16" xfId="0" applyNumberFormat="1" applyFont="1" applyBorder="1"/>
    <xf numFmtId="1" fontId="0" fillId="0" borderId="13" xfId="0" applyNumberFormat="1" applyBorder="1" applyAlignment="1">
      <alignment horizontal="center"/>
    </xf>
    <xf numFmtId="166" fontId="0" fillId="0" borderId="10" xfId="0" applyNumberFormat="1" applyBorder="1" applyAlignment="1">
      <alignment horizontal="right"/>
    </xf>
    <xf numFmtId="0" fontId="0" fillId="0" borderId="10" xfId="0" applyBorder="1" applyAlignment="1">
      <alignment horizontal="center"/>
    </xf>
    <xf numFmtId="0" fontId="0" fillId="0" borderId="0" xfId="0" applyBorder="1"/>
    <xf numFmtId="168" fontId="6" fillId="2" borderId="10" xfId="6" applyNumberFormat="1" applyBorder="1"/>
    <xf numFmtId="0" fontId="16" fillId="33" borderId="12" xfId="15" applyFont="1" applyFill="1" applyBorder="1" applyAlignment="1">
      <alignment horizontal="center" vertical="center" wrapText="1"/>
    </xf>
    <xf numFmtId="9" fontId="26" fillId="33" borderId="10" xfId="43" applyFont="1" applyFill="1" applyBorder="1" applyAlignment="1">
      <alignment horizontal="center"/>
    </xf>
    <xf numFmtId="166" fontId="6" fillId="2" borderId="10" xfId="6" applyNumberFormat="1" applyBorder="1" applyAlignment="1">
      <alignment horizontal="center"/>
    </xf>
    <xf numFmtId="9" fontId="26" fillId="33" borderId="24" xfId="43" applyFont="1" applyFill="1" applyBorder="1" applyAlignment="1">
      <alignment horizontal="center"/>
    </xf>
    <xf numFmtId="9" fontId="26" fillId="33" borderId="25" xfId="43" applyFont="1" applyFill="1" applyBorder="1" applyAlignment="1">
      <alignment horizontal="center"/>
    </xf>
    <xf numFmtId="0" fontId="26" fillId="33" borderId="24" xfId="42" applyBorder="1" applyAlignment="1">
      <alignment horizontal="center"/>
    </xf>
    <xf numFmtId="0" fontId="26" fillId="33" borderId="10" xfId="42" applyBorder="1" applyAlignment="1">
      <alignment horizontal="center"/>
    </xf>
    <xf numFmtId="0" fontId="26" fillId="33" borderId="25" xfId="42" applyBorder="1" applyAlignment="1">
      <alignment horizontal="center"/>
    </xf>
    <xf numFmtId="165" fontId="6" fillId="2" borderId="24" xfId="6" applyNumberFormat="1" applyBorder="1" applyAlignment="1">
      <alignment horizontal="center"/>
    </xf>
    <xf numFmtId="166" fontId="6" fillId="2" borderId="25" xfId="6" applyNumberFormat="1" applyBorder="1" applyAlignment="1">
      <alignment horizontal="center"/>
    </xf>
    <xf numFmtId="0" fontId="0" fillId="0" borderId="26" xfId="0" applyBorder="1"/>
    <xf numFmtId="0" fontId="0" fillId="0" borderId="27" xfId="0" applyBorder="1"/>
    <xf numFmtId="166" fontId="6" fillId="2" borderId="25" xfId="6" applyNumberFormat="1" applyBorder="1"/>
    <xf numFmtId="0" fontId="6" fillId="2" borderId="25" xfId="6" applyBorder="1"/>
    <xf numFmtId="0" fontId="6" fillId="2" borderId="32" xfId="6" applyBorder="1"/>
    <xf numFmtId="9" fontId="6" fillId="2" borderId="25" xfId="6" applyNumberFormat="1" applyBorder="1"/>
    <xf numFmtId="166" fontId="0" fillId="0" borderId="16" xfId="0" applyNumberFormat="1" applyBorder="1" applyAlignment="1">
      <alignment horizontal="right"/>
    </xf>
    <xf numFmtId="166" fontId="0" fillId="0" borderId="10" xfId="0" applyNumberFormat="1" applyBorder="1" applyAlignment="1">
      <alignment horizontal="center"/>
    </xf>
    <xf numFmtId="0" fontId="16" fillId="33" borderId="10" xfId="15" applyFont="1" applyFill="1" applyBorder="1" applyAlignment="1">
      <alignment horizontal="center" vertical="center"/>
    </xf>
    <xf numFmtId="0" fontId="16" fillId="33" borderId="12" xfId="15" applyFont="1" applyFill="1" applyBorder="1" applyAlignment="1">
      <alignment horizontal="center" vertical="center" wrapText="1"/>
    </xf>
    <xf numFmtId="0" fontId="16" fillId="33" borderId="14" xfId="15" applyFont="1" applyFill="1" applyBorder="1" applyAlignment="1">
      <alignment horizontal="center" vertical="center" wrapText="1"/>
    </xf>
    <xf numFmtId="0" fontId="16" fillId="33" borderId="15" xfId="15" applyFont="1" applyFill="1" applyBorder="1" applyAlignment="1">
      <alignment horizontal="center" vertical="center" wrapText="1"/>
    </xf>
    <xf numFmtId="0" fontId="10" fillId="6" borderId="34" xfId="10" applyBorder="1" applyAlignment="1">
      <alignment horizontal="left" vertical="top" wrapText="1"/>
    </xf>
    <xf numFmtId="0" fontId="10" fillId="6" borderId="33" xfId="10" applyBorder="1" applyAlignment="1">
      <alignment horizontal="left" vertical="top" wrapText="1"/>
    </xf>
    <xf numFmtId="0" fontId="10" fillId="6" borderId="35" xfId="10" applyBorder="1" applyAlignment="1">
      <alignment horizontal="left" vertical="top" wrapText="1"/>
    </xf>
    <xf numFmtId="0" fontId="10" fillId="6" borderId="36" xfId="10" applyBorder="1" applyAlignment="1">
      <alignment horizontal="left" vertical="top" wrapText="1"/>
    </xf>
    <xf numFmtId="0" fontId="10" fillId="6" borderId="0" xfId="10" applyBorder="1" applyAlignment="1">
      <alignment horizontal="left" vertical="top" wrapText="1"/>
    </xf>
    <xf numFmtId="0" fontId="10" fillId="6" borderId="37" xfId="10" applyBorder="1" applyAlignment="1">
      <alignment horizontal="left" vertical="top" wrapText="1"/>
    </xf>
    <xf numFmtId="0" fontId="10" fillId="6" borderId="20" xfId="10" applyBorder="1" applyAlignment="1">
      <alignment horizontal="left" vertical="top" wrapText="1"/>
    </xf>
    <xf numFmtId="0" fontId="10" fillId="6" borderId="19" xfId="10" applyBorder="1" applyAlignment="1">
      <alignment horizontal="left" vertical="top" wrapText="1"/>
    </xf>
    <xf numFmtId="0" fontId="10" fillId="6" borderId="38" xfId="10" applyBorder="1" applyAlignment="1">
      <alignment horizontal="left" vertical="top" wrapText="1"/>
    </xf>
    <xf numFmtId="165" fontId="16" fillId="33" borderId="12" xfId="15" applyNumberFormat="1" applyFont="1" applyFill="1" applyBorder="1" applyAlignment="1">
      <alignment horizontal="center" vertical="center"/>
    </xf>
    <xf numFmtId="165" fontId="16" fillId="33" borderId="14" xfId="15" applyNumberFormat="1" applyFont="1" applyFill="1" applyBorder="1" applyAlignment="1">
      <alignment horizontal="center" vertical="center"/>
    </xf>
    <xf numFmtId="165" fontId="16" fillId="33" borderId="15" xfId="15" applyNumberFormat="1" applyFont="1" applyFill="1" applyBorder="1" applyAlignment="1">
      <alignment horizontal="center" vertical="center"/>
    </xf>
    <xf numFmtId="0" fontId="16" fillId="34" borderId="28" xfId="0" applyFont="1" applyFill="1" applyBorder="1" applyAlignment="1">
      <alignment horizontal="left"/>
    </xf>
    <xf numFmtId="0" fontId="16" fillId="34" borderId="14" xfId="0" applyFont="1" applyFill="1" applyBorder="1" applyAlignment="1">
      <alignment horizontal="left"/>
    </xf>
    <xf numFmtId="0" fontId="16" fillId="34" borderId="29" xfId="0" applyFont="1" applyFill="1" applyBorder="1" applyAlignment="1">
      <alignment horizontal="left"/>
    </xf>
    <xf numFmtId="0" fontId="0" fillId="0" borderId="28" xfId="0" applyBorder="1" applyAlignment="1">
      <alignment horizontal="left"/>
    </xf>
    <xf numFmtId="0" fontId="0" fillId="0" borderId="15" xfId="0" applyBorder="1" applyAlignment="1">
      <alignment horizontal="left"/>
    </xf>
    <xf numFmtId="0" fontId="16" fillId="34" borderId="21" xfId="0" applyFont="1" applyFill="1" applyBorder="1" applyAlignment="1">
      <alignment horizontal="center"/>
    </xf>
    <xf numFmtId="0" fontId="16" fillId="34" borderId="22" xfId="0" applyFont="1" applyFill="1" applyBorder="1" applyAlignment="1">
      <alignment horizontal="center"/>
    </xf>
    <xf numFmtId="0" fontId="16" fillId="34" borderId="23" xfId="0" applyFont="1" applyFill="1" applyBorder="1" applyAlignment="1">
      <alignment horizontal="center"/>
    </xf>
    <xf numFmtId="0" fontId="0" fillId="0" borderId="30" xfId="0" applyBorder="1" applyAlignment="1">
      <alignment horizontal="left"/>
    </xf>
    <xf numFmtId="0" fontId="0" fillId="0" borderId="31" xfId="0" applyBorder="1" applyAlignment="1">
      <alignment horizontal="left"/>
    </xf>
    <xf numFmtId="0" fontId="10" fillId="6" borderId="10" xfId="10" applyBorder="1" applyAlignment="1">
      <alignment horizontal="left" vertical="center" wrapText="1"/>
    </xf>
    <xf numFmtId="0" fontId="0" fillId="0" borderId="0" xfId="0" applyAlignment="1">
      <alignment horizontal="left" indent="1"/>
    </xf>
    <xf numFmtId="0" fontId="0" fillId="0" borderId="0" xfId="0" applyAlignment="1">
      <alignment horizontal="center"/>
    </xf>
    <xf numFmtId="0" fontId="0" fillId="0" borderId="16" xfId="0" applyBorder="1" applyAlignment="1">
      <alignment horizontal="left"/>
    </xf>
    <xf numFmtId="0" fontId="16" fillId="0" borderId="16" xfId="0" applyFont="1" applyBorder="1" applyAlignment="1">
      <alignment horizontal="left"/>
    </xf>
    <xf numFmtId="1" fontId="0" fillId="0" borderId="17" xfId="0" applyNumberFormat="1" applyBorder="1" applyAlignment="1">
      <alignment horizontal="left"/>
    </xf>
    <xf numFmtId="1" fontId="0" fillId="0" borderId="18" xfId="0" applyNumberFormat="1" applyBorder="1" applyAlignment="1">
      <alignment horizontal="left"/>
    </xf>
    <xf numFmtId="0" fontId="0" fillId="0" borderId="0" xfId="0" applyFont="1" applyBorder="1" applyAlignment="1">
      <alignment horizontal="left"/>
    </xf>
    <xf numFmtId="0" fontId="25" fillId="0" borderId="0" xfId="0" applyFont="1" applyAlignment="1">
      <alignment horizontal="center" vertical="center"/>
    </xf>
    <xf numFmtId="0" fontId="0" fillId="0" borderId="0" xfId="0" applyAlignment="1">
      <alignment horizontal="left"/>
    </xf>
  </cellXfs>
  <cellStyles count="44">
    <cellStyle name="1 antraštė" xfId="2" builtinId="16" customBuiltin="1"/>
    <cellStyle name="2 antraštė" xfId="3" builtinId="17" customBuiltin="1"/>
    <cellStyle name="20% – paryškinimas 1" xfId="19" builtinId="30" customBuiltin="1"/>
    <cellStyle name="20% – paryškinimas 2" xfId="23" builtinId="34" customBuiltin="1"/>
    <cellStyle name="20% – paryškinimas 3" xfId="27" builtinId="38" customBuiltin="1"/>
    <cellStyle name="20% – paryškinimas 4" xfId="31" builtinId="42" customBuiltin="1"/>
    <cellStyle name="20% – paryškinimas 5" xfId="35" builtinId="46" customBuiltin="1"/>
    <cellStyle name="20% – paryškinimas 6" xfId="39" builtinId="50" customBuiltin="1"/>
    <cellStyle name="3 antraštė" xfId="4" builtinId="18" customBuiltin="1"/>
    <cellStyle name="4 antraštė" xfId="5" builtinId="19" customBuiltin="1"/>
    <cellStyle name="40% – paryškinimas 1" xfId="20" builtinId="31" customBuiltin="1"/>
    <cellStyle name="40% – paryškinimas 2" xfId="24" builtinId="35" customBuiltin="1"/>
    <cellStyle name="40% – paryškinimas 3" xfId="28" builtinId="39" customBuiltin="1"/>
    <cellStyle name="40% – paryškinimas 4" xfId="32" builtinId="43" customBuiltin="1"/>
    <cellStyle name="40% – paryškinimas 5" xfId="36" builtinId="47" customBuiltin="1"/>
    <cellStyle name="40% – paryškinimas 6" xfId="40" builtinId="51" customBuiltin="1"/>
    <cellStyle name="60% – paryškinimas 1" xfId="21" builtinId="32" customBuiltin="1"/>
    <cellStyle name="60% – paryškinimas 2" xfId="25" builtinId="36" customBuiltin="1"/>
    <cellStyle name="60% – paryškinimas 3" xfId="29" builtinId="40" customBuiltin="1"/>
    <cellStyle name="60% – paryškinimas 4" xfId="33" builtinId="44" customBuiltin="1"/>
    <cellStyle name="60% – paryškinimas 5" xfId="37" builtinId="48" customBuiltin="1"/>
    <cellStyle name="60% – paryškinimas 6" xfId="41" builtinId="52" customBuiltin="1"/>
    <cellStyle name="Aiškinamasis tekstas" xfId="16" builtinId="53" customBuiltin="1"/>
    <cellStyle name="Blogas" xfId="7" builtinId="27" customBuiltin="1"/>
    <cellStyle name="Geras" xfId="6" builtinId="26" customBuiltin="1"/>
    <cellStyle name="Įprastas" xfId="0" builtinId="0"/>
    <cellStyle name="Įspėjimo tekstas" xfId="14" builtinId="11" customBuiltin="1"/>
    <cellStyle name="Išvestis" xfId="10" builtinId="21" customBuiltin="1"/>
    <cellStyle name="Įvestis" xfId="9" builtinId="20" customBuiltin="1"/>
    <cellStyle name="Neutralus" xfId="8" builtinId="28" customBuiltin="1"/>
    <cellStyle name="Nr." xfId="42" xr:uid="{CAA2BF4E-5075-4DAC-BF42-E41E5D08F9E0}"/>
    <cellStyle name="Paryškinimas 1" xfId="18" builtinId="29" customBuiltin="1"/>
    <cellStyle name="Paryškinimas 2" xfId="22" builtinId="33" customBuiltin="1"/>
    <cellStyle name="Paryškinimas 3" xfId="26" builtinId="37" customBuiltin="1"/>
    <cellStyle name="Paryškinimas 4" xfId="30" builtinId="41" customBuiltin="1"/>
    <cellStyle name="Paryškinimas 5" xfId="34" builtinId="45" customBuiltin="1"/>
    <cellStyle name="Paryškinimas 6" xfId="38" builtinId="49" customBuiltin="1"/>
    <cellStyle name="Pastaba" xfId="15" builtinId="10" customBuiltin="1"/>
    <cellStyle name="Pavadinimas" xfId="1" builtinId="15" customBuiltin="1"/>
    <cellStyle name="Procentai" xfId="43" builtinId="5"/>
    <cellStyle name="Skaičiavimas" xfId="11" builtinId="22" customBuiltin="1"/>
    <cellStyle name="Suma" xfId="17" builtinId="25" customBuiltin="1"/>
    <cellStyle name="Susietas langelis" xfId="12" builtinId="24" customBuiltin="1"/>
    <cellStyle name="Tikrinimo langelis" xfId="13" builtinId="23"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xdr:colOff>
      <xdr:row>35</xdr:row>
      <xdr:rowOff>9525</xdr:rowOff>
    </xdr:from>
    <xdr:to>
      <xdr:col>20</xdr:col>
      <xdr:colOff>723901</xdr:colOff>
      <xdr:row>38</xdr:row>
      <xdr:rowOff>11749</xdr:rowOff>
    </xdr:to>
    <xdr:pic>
      <xdr:nvPicPr>
        <xdr:cNvPr id="2" name="Paveikslėlis 1">
          <a:extLst>
            <a:ext uri="{FF2B5EF4-FFF2-40B4-BE49-F238E27FC236}">
              <a16:creationId xmlns:a16="http://schemas.microsoft.com/office/drawing/2014/main" id="{BDA9C6CC-71C2-4894-9455-30125BBDE2A9}"/>
            </a:ext>
          </a:extLst>
        </xdr:cNvPr>
        <xdr:cNvPicPr>
          <a:picLocks noChangeAspect="1"/>
        </xdr:cNvPicPr>
      </xdr:nvPicPr>
      <xdr:blipFill>
        <a:blip xmlns:r="http://schemas.openxmlformats.org/officeDocument/2006/relationships" r:embed="rId1"/>
        <a:stretch>
          <a:fillRect/>
        </a:stretch>
      </xdr:blipFill>
      <xdr:spPr>
        <a:xfrm>
          <a:off x="12458701" y="8067675"/>
          <a:ext cx="1714500" cy="573724"/>
        </a:xfrm>
        <a:prstGeom prst="rect">
          <a:avLst/>
        </a:prstGeom>
        <a:ln>
          <a:solidFill>
            <a:schemeClr val="bg1">
              <a:lumMod val="65000"/>
            </a:schemeClr>
          </a:solidFill>
        </a:ln>
      </xdr:spPr>
    </xdr:pic>
    <xdr:clientData/>
  </xdr:twoCellAnchor>
</xdr:wsDr>
</file>

<file path=xl/persons/person.xml><?xml version="1.0" encoding="utf-8"?>
<personList xmlns="http://schemas.microsoft.com/office/spreadsheetml/2018/threadedcomments" xmlns:x="http://schemas.openxmlformats.org/spreadsheetml/2006/main">
  <person displayName="Andrius Balsevičius" id="{20FD7F92-15ED-497A-AB8C-12AE2F76D50D}" userId="S::andrius.balsevicius@kaunotiltai.lt::4aee704d-56b3-4cec-b992-8d1a0daf6e61" providerId="AD"/>
</personList>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1-02-01T14:09:27.73" personId="{20FD7F92-15ED-497A-AB8C-12AE2F76D50D}" id="{4722F1B1-B312-4F7A-997F-40720BC90214}">
    <text>Čia yra nurodyta geoido modelio VKP, t.y. jo tikslumas 68% tikimybe.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62"/>
  <sheetViews>
    <sheetView showGridLines="0" tabSelected="1" workbookViewId="0">
      <selection activeCell="B3" sqref="B3"/>
    </sheetView>
  </sheetViews>
  <sheetFormatPr defaultRowHeight="15"/>
  <cols>
    <col min="1" max="1" width="10.5703125" customWidth="1"/>
    <col min="2" max="2" width="13" customWidth="1"/>
    <col min="3" max="3" width="15" customWidth="1"/>
    <col min="4" max="4" width="8" customWidth="1"/>
    <col min="5" max="5" width="9.140625" customWidth="1"/>
    <col min="6" max="7" width="7.7109375" customWidth="1"/>
    <col min="8" max="8" width="2" customWidth="1"/>
    <col min="9" max="9" width="15.28515625" customWidth="1"/>
    <col min="10" max="10" width="7.28515625" customWidth="1"/>
    <col min="11" max="11" width="8" customWidth="1"/>
    <col min="12" max="12" width="13.28515625" customWidth="1"/>
    <col min="13" max="13" width="12.28515625" customWidth="1"/>
    <col min="14" max="14" width="9.140625" customWidth="1"/>
    <col min="15" max="15" width="15.42578125" customWidth="1"/>
    <col min="16" max="16" width="2.140625" customWidth="1"/>
    <col min="17" max="17" width="14.42578125" customWidth="1"/>
    <col min="18" max="18" width="7.28515625" customWidth="1"/>
    <col min="19" max="19" width="9.5703125" customWidth="1"/>
    <col min="20" max="20" width="14.85546875" customWidth="1"/>
    <col min="21" max="21" width="11" customWidth="1"/>
    <col min="22" max="22" width="10.28515625" customWidth="1"/>
    <col min="23" max="23" width="13.85546875" customWidth="1"/>
    <col min="24" max="24" width="22.85546875" customWidth="1"/>
  </cols>
  <sheetData>
    <row r="1" spans="1:23" ht="52.5" customHeight="1">
      <c r="A1" s="17" t="s">
        <v>3</v>
      </c>
      <c r="B1" s="17" t="s">
        <v>241</v>
      </c>
      <c r="C1" s="18" t="s">
        <v>2</v>
      </c>
    </row>
    <row r="2" spans="1:23">
      <c r="A2" s="10">
        <v>1</v>
      </c>
      <c r="B2" s="10">
        <v>24</v>
      </c>
      <c r="C2" s="10">
        <v>2</v>
      </c>
    </row>
    <row r="3" spans="1:23">
      <c r="A3" s="13">
        <f>COUNT(F8:F9758)</f>
        <v>312</v>
      </c>
      <c r="B3" s="53" t="s">
        <v>240</v>
      </c>
      <c r="C3" s="14">
        <f>VLOOKUP(B3,Geoidai!A1:B2,2)</f>
        <v>8.0000000000000002E-3</v>
      </c>
    </row>
    <row r="5" spans="1:23" ht="22.5" customHeight="1">
      <c r="A5" s="54" t="s">
        <v>1</v>
      </c>
      <c r="B5" s="54"/>
      <c r="C5" s="54"/>
      <c r="D5" s="54"/>
      <c r="E5" s="54"/>
      <c r="F5" s="54"/>
      <c r="G5" s="54"/>
      <c r="H5" s="6"/>
      <c r="I5" s="55" t="s">
        <v>11</v>
      </c>
      <c r="J5" s="56"/>
      <c r="K5" s="56"/>
      <c r="L5" s="56"/>
      <c r="M5" s="56"/>
      <c r="N5" s="56"/>
      <c r="O5" s="57"/>
      <c r="Q5" s="67" t="s">
        <v>12</v>
      </c>
      <c r="R5" s="68"/>
      <c r="S5" s="68"/>
      <c r="T5" s="68"/>
      <c r="U5" s="68"/>
      <c r="V5" s="68"/>
      <c r="W5" s="69"/>
    </row>
    <row r="6" spans="1:23" s="7" customFormat="1" ht="108" customHeight="1">
      <c r="A6" s="19" t="s">
        <v>0</v>
      </c>
      <c r="B6" s="25" t="s">
        <v>16</v>
      </c>
      <c r="C6" s="25" t="s">
        <v>17</v>
      </c>
      <c r="D6" s="25" t="s">
        <v>18</v>
      </c>
      <c r="E6" s="25" t="s">
        <v>19</v>
      </c>
      <c r="F6" s="20" t="s">
        <v>211</v>
      </c>
      <c r="G6" s="20" t="s">
        <v>212</v>
      </c>
      <c r="H6" s="6"/>
      <c r="I6" s="17" t="s">
        <v>222</v>
      </c>
      <c r="J6" s="24" t="s">
        <v>15</v>
      </c>
      <c r="K6" s="20" t="s">
        <v>213</v>
      </c>
      <c r="L6" s="20" t="s">
        <v>214</v>
      </c>
      <c r="M6" s="20" t="s">
        <v>215</v>
      </c>
      <c r="N6" s="21" t="s">
        <v>216</v>
      </c>
      <c r="O6" s="17" t="s">
        <v>13</v>
      </c>
      <c r="P6"/>
      <c r="Q6" s="17" t="s">
        <v>239</v>
      </c>
      <c r="R6" s="24" t="s">
        <v>15</v>
      </c>
      <c r="S6" s="22" t="s">
        <v>213</v>
      </c>
      <c r="T6" s="22" t="s">
        <v>214</v>
      </c>
      <c r="U6" s="22" t="s">
        <v>215</v>
      </c>
      <c r="V6" s="36" t="s">
        <v>216</v>
      </c>
      <c r="W6" s="17" t="s">
        <v>14</v>
      </c>
    </row>
    <row r="7" spans="1:23">
      <c r="A7" s="9">
        <v>3</v>
      </c>
      <c r="B7" s="10">
        <v>4</v>
      </c>
      <c r="C7" s="10">
        <v>5</v>
      </c>
      <c r="D7" s="10">
        <v>6</v>
      </c>
      <c r="E7" s="10">
        <v>7</v>
      </c>
      <c r="F7" s="10">
        <v>8</v>
      </c>
      <c r="G7" s="10">
        <v>9</v>
      </c>
      <c r="H7" s="5"/>
      <c r="I7" s="10">
        <v>10</v>
      </c>
      <c r="J7" s="10">
        <v>11</v>
      </c>
      <c r="K7" s="10">
        <v>12</v>
      </c>
      <c r="L7" s="10">
        <v>13</v>
      </c>
      <c r="M7" s="10">
        <v>14</v>
      </c>
      <c r="N7" s="10">
        <v>15</v>
      </c>
      <c r="O7" s="10">
        <v>16</v>
      </c>
      <c r="Q7" s="10">
        <v>17</v>
      </c>
      <c r="R7" s="10">
        <v>18</v>
      </c>
      <c r="S7" s="10">
        <v>19</v>
      </c>
      <c r="T7" s="10">
        <v>20</v>
      </c>
      <c r="U7" s="10">
        <v>21</v>
      </c>
      <c r="V7" s="10">
        <v>22</v>
      </c>
      <c r="W7" s="10">
        <v>23</v>
      </c>
    </row>
    <row r="8" spans="1:23">
      <c r="A8" s="4">
        <v>588</v>
      </c>
      <c r="B8" s="3">
        <v>6593297.6679999996</v>
      </c>
      <c r="C8" s="3">
        <v>153585.55300000001</v>
      </c>
      <c r="D8" s="3">
        <v>21.940999999999999</v>
      </c>
      <c r="E8" s="4">
        <v>8</v>
      </c>
      <c r="F8" s="3">
        <v>8.9999999999999993E-3</v>
      </c>
      <c r="G8" s="3">
        <v>1.7000000000000001E-2</v>
      </c>
      <c r="H8" s="5"/>
      <c r="I8" s="23">
        <f>2*F8</f>
        <v>1.7999999999999999E-2</v>
      </c>
      <c r="J8" s="14">
        <f>I8-$K$8</f>
        <v>4.9999999999999992E-3</v>
      </c>
      <c r="K8" s="14">
        <f>ROUND(AVERAGE(I8:I9758),3)</f>
        <v>1.2999999999999999E-2</v>
      </c>
      <c r="L8" s="35">
        <f>SUMSQ(J8:J9758)/(A3-1)</f>
        <v>2.5774919614148006E-5</v>
      </c>
      <c r="M8" s="14">
        <f>ROUND(SQRT(L8),3)</f>
        <v>5.0000000000000001E-3</v>
      </c>
      <c r="N8" s="15">
        <f>ROUND(2*M8,3)</f>
        <v>0.01</v>
      </c>
      <c r="O8" s="8">
        <f>ROUND(K8+N8,3)</f>
        <v>2.3E-2</v>
      </c>
      <c r="Q8" s="16">
        <f t="shared" ref="Q8:Q71" si="0">ROUND(2*SQRT(G8^2+$C$3^2),3)</f>
        <v>3.7999999999999999E-2</v>
      </c>
      <c r="R8" s="14">
        <f t="shared" ref="R8:R27" si="1">Q8-$S$8</f>
        <v>1.2E-2</v>
      </c>
      <c r="S8" s="14">
        <f>ROUND(AVERAGE(Q8:Q9991),3)</f>
        <v>2.5999999999999999E-2</v>
      </c>
      <c r="T8" s="35">
        <f>SUMSQ(R8:R9758)/(A3-1)</f>
        <v>4.0392282958199456E-5</v>
      </c>
      <c r="U8" s="14">
        <f>ROUND(SQRT(T8),3)</f>
        <v>6.0000000000000001E-3</v>
      </c>
      <c r="V8" s="14">
        <f>ROUND(2*U8,3)</f>
        <v>1.2E-2</v>
      </c>
      <c r="W8" s="8">
        <f>ROUND(S8+V8,3)</f>
        <v>3.7999999999999999E-2</v>
      </c>
    </row>
    <row r="9" spans="1:23" ht="15.75" thickBot="1">
      <c r="A9" s="4">
        <v>589</v>
      </c>
      <c r="B9" s="3">
        <v>6593298.2010000004</v>
      </c>
      <c r="C9" s="3">
        <v>153586.68700000001</v>
      </c>
      <c r="D9" s="3">
        <v>21.376999999999999</v>
      </c>
      <c r="E9" s="4">
        <v>8</v>
      </c>
      <c r="F9" s="3">
        <v>1.0999999999999999E-2</v>
      </c>
      <c r="G9" s="3">
        <v>1.9E-2</v>
      </c>
      <c r="H9" s="5"/>
      <c r="I9" s="23">
        <f t="shared" ref="I9:I27" si="2">2*F9</f>
        <v>2.1999999999999999E-2</v>
      </c>
      <c r="J9" s="14">
        <f t="shared" ref="J9:J27" si="3">I9-$K$8</f>
        <v>8.9999999999999993E-3</v>
      </c>
      <c r="Q9" s="16">
        <f t="shared" si="0"/>
        <v>4.1000000000000002E-2</v>
      </c>
      <c r="R9" s="14">
        <f t="shared" si="1"/>
        <v>1.5000000000000003E-2</v>
      </c>
    </row>
    <row r="10" spans="1:23" ht="15" customHeight="1" thickBot="1">
      <c r="A10" s="4">
        <v>590</v>
      </c>
      <c r="B10" s="3">
        <v>6593298.3669999996</v>
      </c>
      <c r="C10" s="3">
        <v>153587.484</v>
      </c>
      <c r="D10" s="3">
        <v>21.448</v>
      </c>
      <c r="E10" s="4">
        <v>8</v>
      </c>
      <c r="F10" s="3">
        <v>1.2999999999999999E-2</v>
      </c>
      <c r="G10" s="3">
        <v>2.1000000000000001E-2</v>
      </c>
      <c r="H10" s="5"/>
      <c r="I10" s="23">
        <f t="shared" si="2"/>
        <v>2.5999999999999999E-2</v>
      </c>
      <c r="J10" s="14">
        <f t="shared" si="3"/>
        <v>1.2999999999999999E-2</v>
      </c>
      <c r="Q10" s="16">
        <f t="shared" si="0"/>
        <v>4.4999999999999998E-2</v>
      </c>
      <c r="R10" s="14">
        <f t="shared" si="1"/>
        <v>1.9E-2</v>
      </c>
    </row>
    <row r="11" spans="1:23">
      <c r="A11" s="4">
        <v>591</v>
      </c>
      <c r="B11" s="3">
        <v>6593298.5269999998</v>
      </c>
      <c r="C11" s="3">
        <v>153588.98000000001</v>
      </c>
      <c r="D11" s="3">
        <v>21.648</v>
      </c>
      <c r="E11" s="4">
        <v>8</v>
      </c>
      <c r="F11" s="3">
        <v>7.0000000000000001E-3</v>
      </c>
      <c r="G11" s="3">
        <v>1.2E-2</v>
      </c>
      <c r="H11" s="5"/>
      <c r="I11" s="23">
        <f t="shared" si="2"/>
        <v>1.4E-2</v>
      </c>
      <c r="J11" s="14">
        <f t="shared" si="3"/>
        <v>1.0000000000000009E-3</v>
      </c>
      <c r="L11" s="75" t="s">
        <v>219</v>
      </c>
      <c r="M11" s="76"/>
      <c r="N11" s="77"/>
      <c r="Q11" s="16">
        <f t="shared" si="0"/>
        <v>2.9000000000000001E-2</v>
      </c>
      <c r="R11" s="14">
        <f t="shared" si="1"/>
        <v>3.0000000000000027E-3</v>
      </c>
      <c r="T11" s="75" t="s">
        <v>228</v>
      </c>
      <c r="U11" s="76"/>
      <c r="V11" s="77"/>
    </row>
    <row r="12" spans="1:23">
      <c r="A12" s="4">
        <v>592</v>
      </c>
      <c r="B12" s="3">
        <v>6593299.4579999996</v>
      </c>
      <c r="C12" s="3">
        <v>153593.11799999999</v>
      </c>
      <c r="D12" s="3">
        <v>21.623000000000001</v>
      </c>
      <c r="E12" s="4">
        <v>8</v>
      </c>
      <c r="F12" s="3">
        <v>8.9999999999999993E-3</v>
      </c>
      <c r="G12" s="3">
        <v>1.7000000000000001E-2</v>
      </c>
      <c r="H12" s="5"/>
      <c r="I12" s="23">
        <f t="shared" si="2"/>
        <v>1.7999999999999999E-2</v>
      </c>
      <c r="J12" s="14">
        <f t="shared" si="3"/>
        <v>4.9999999999999992E-3</v>
      </c>
      <c r="L12" s="39">
        <v>0.68</v>
      </c>
      <c r="M12" s="37">
        <v>0.95</v>
      </c>
      <c r="N12" s="40">
        <v>0.05</v>
      </c>
      <c r="Q12" s="16">
        <f t="shared" si="0"/>
        <v>3.7999999999999999E-2</v>
      </c>
      <c r="R12" s="14">
        <f t="shared" si="1"/>
        <v>1.2E-2</v>
      </c>
      <c r="T12" s="39">
        <v>0.68</v>
      </c>
      <c r="U12" s="37">
        <v>0.95</v>
      </c>
      <c r="V12" s="40">
        <v>0.05</v>
      </c>
    </row>
    <row r="13" spans="1:23">
      <c r="A13" s="4">
        <v>593</v>
      </c>
      <c r="B13" s="3">
        <v>6593299.7750000004</v>
      </c>
      <c r="C13" s="3">
        <v>153594.234</v>
      </c>
      <c r="D13" s="3">
        <v>21.16</v>
      </c>
      <c r="E13" s="4">
        <v>8</v>
      </c>
      <c r="F13" s="3">
        <v>8.0000000000000002E-3</v>
      </c>
      <c r="G13" s="3">
        <v>1.4999999999999999E-2</v>
      </c>
      <c r="H13" s="5"/>
      <c r="I13" s="23">
        <f t="shared" si="2"/>
        <v>1.6E-2</v>
      </c>
      <c r="J13" s="14">
        <f t="shared" si="3"/>
        <v>3.0000000000000009E-3</v>
      </c>
      <c r="L13" s="41">
        <v>10</v>
      </c>
      <c r="M13" s="42">
        <v>10</v>
      </c>
      <c r="N13" s="43">
        <v>10</v>
      </c>
      <c r="Q13" s="16">
        <f t="shared" si="0"/>
        <v>3.4000000000000002E-2</v>
      </c>
      <c r="R13" s="14">
        <f t="shared" si="1"/>
        <v>8.0000000000000036E-3</v>
      </c>
      <c r="T13" s="41">
        <v>17</v>
      </c>
      <c r="U13" s="42">
        <v>17</v>
      </c>
      <c r="V13" s="43">
        <v>17</v>
      </c>
    </row>
    <row r="14" spans="1:23">
      <c r="A14" s="4">
        <v>594</v>
      </c>
      <c r="B14" s="3">
        <v>6593299.9069999997</v>
      </c>
      <c r="C14" s="3">
        <v>153594.894</v>
      </c>
      <c r="D14" s="3">
        <v>21.402000000000001</v>
      </c>
      <c r="E14" s="4">
        <v>8</v>
      </c>
      <c r="F14" s="3">
        <v>1.0999999999999999E-2</v>
      </c>
      <c r="G14" s="3">
        <v>1.7999999999999999E-2</v>
      </c>
      <c r="H14" s="5"/>
      <c r="I14" s="23">
        <f t="shared" si="2"/>
        <v>2.1999999999999999E-2</v>
      </c>
      <c r="J14" s="14">
        <f t="shared" si="3"/>
        <v>8.9999999999999993E-3</v>
      </c>
      <c r="L14" s="44" t="str">
        <f>"&lt; " &amp; N18 + 0.001</f>
        <v>&lt; 0.019</v>
      </c>
      <c r="M14" s="38" t="str">
        <f>"&lt; " &amp; O8 + 0.001</f>
        <v>&lt; 0.024</v>
      </c>
      <c r="N14" s="45" t="str">
        <f>"&gt; " &amp; O8</f>
        <v>&gt; 0.023</v>
      </c>
      <c r="Q14" s="16">
        <f t="shared" si="0"/>
        <v>3.9E-2</v>
      </c>
      <c r="R14" s="14">
        <f t="shared" si="1"/>
        <v>1.3000000000000001E-2</v>
      </c>
      <c r="T14" s="44" t="str">
        <f>"&lt; " &amp; V18 + 0.001</f>
        <v>&lt; 0.033</v>
      </c>
      <c r="U14" s="38" t="str">
        <f>"&lt; " &amp; W8 + 0.001</f>
        <v>&lt; 0.039</v>
      </c>
      <c r="V14" s="45" t="str">
        <f>"&gt; " &amp; W8</f>
        <v>&gt; 0.038</v>
      </c>
    </row>
    <row r="15" spans="1:23">
      <c r="A15" s="4">
        <v>595</v>
      </c>
      <c r="B15" s="3">
        <v>6593300.1880000001</v>
      </c>
      <c r="C15" s="3">
        <v>153599.64600000001</v>
      </c>
      <c r="D15" s="3">
        <v>21.3</v>
      </c>
      <c r="E15" s="4">
        <v>8</v>
      </c>
      <c r="F15" s="3">
        <v>1.0999999999999999E-2</v>
      </c>
      <c r="G15" s="3">
        <v>1.7999999999999999E-2</v>
      </c>
      <c r="H15" s="5"/>
      <c r="I15" s="23">
        <f t="shared" si="2"/>
        <v>2.1999999999999999E-2</v>
      </c>
      <c r="J15" s="14">
        <f t="shared" si="3"/>
        <v>8.9999999999999993E-3</v>
      </c>
      <c r="L15" s="46"/>
      <c r="M15" s="34"/>
      <c r="N15" s="47"/>
      <c r="Q15" s="16">
        <f t="shared" si="0"/>
        <v>3.9E-2</v>
      </c>
      <c r="R15" s="14">
        <f t="shared" si="1"/>
        <v>1.3000000000000001E-2</v>
      </c>
      <c r="T15" s="46"/>
      <c r="U15" s="34"/>
      <c r="V15" s="47"/>
    </row>
    <row r="16" spans="1:23">
      <c r="A16" s="4">
        <v>596</v>
      </c>
      <c r="B16" s="3">
        <v>6593279.4289999995</v>
      </c>
      <c r="C16" s="3">
        <v>153606.06299999999</v>
      </c>
      <c r="D16" s="3">
        <v>21.317</v>
      </c>
      <c r="E16" s="4">
        <v>8</v>
      </c>
      <c r="F16" s="3">
        <v>0.01</v>
      </c>
      <c r="G16" s="3">
        <v>2.1000000000000001E-2</v>
      </c>
      <c r="H16" s="5"/>
      <c r="I16" s="23">
        <f t="shared" si="2"/>
        <v>0.02</v>
      </c>
      <c r="J16" s="14">
        <f t="shared" si="3"/>
        <v>7.000000000000001E-3</v>
      </c>
      <c r="L16" s="70" t="s">
        <v>217</v>
      </c>
      <c r="M16" s="71"/>
      <c r="N16" s="72"/>
      <c r="Q16" s="16">
        <f t="shared" si="0"/>
        <v>4.4999999999999998E-2</v>
      </c>
      <c r="R16" s="14">
        <f t="shared" si="1"/>
        <v>1.9E-2</v>
      </c>
      <c r="T16" s="70" t="s">
        <v>217</v>
      </c>
      <c r="U16" s="71"/>
      <c r="V16" s="72"/>
    </row>
    <row r="17" spans="1:24">
      <c r="A17" s="4">
        <v>597</v>
      </c>
      <c r="B17" s="3">
        <v>6593275.8789999997</v>
      </c>
      <c r="C17" s="3">
        <v>153603.27900000001</v>
      </c>
      <c r="D17" s="3">
        <v>21.417000000000002</v>
      </c>
      <c r="E17" s="4">
        <v>8</v>
      </c>
      <c r="F17" s="3">
        <v>7.0000000000000001E-3</v>
      </c>
      <c r="G17" s="3">
        <v>1.4999999999999999E-2</v>
      </c>
      <c r="H17" s="5"/>
      <c r="I17" s="23">
        <f t="shared" si="2"/>
        <v>1.4E-2</v>
      </c>
      <c r="J17" s="14">
        <f t="shared" si="3"/>
        <v>1.0000000000000009E-3</v>
      </c>
      <c r="L17" s="70" t="s">
        <v>218</v>
      </c>
      <c r="M17" s="71"/>
      <c r="N17" s="72"/>
      <c r="Q17" s="16">
        <f t="shared" si="0"/>
        <v>3.4000000000000002E-2</v>
      </c>
      <c r="R17" s="14">
        <f t="shared" si="1"/>
        <v>8.0000000000000036E-3</v>
      </c>
      <c r="T17" s="70" t="s">
        <v>218</v>
      </c>
      <c r="U17" s="71"/>
      <c r="V17" s="72"/>
    </row>
    <row r="18" spans="1:24">
      <c r="A18" s="4">
        <v>598</v>
      </c>
      <c r="B18" s="3">
        <v>6593275.3310000002</v>
      </c>
      <c r="C18" s="3">
        <v>153601.99100000001</v>
      </c>
      <c r="D18" s="3">
        <v>21.087</v>
      </c>
      <c r="E18" s="4">
        <v>8</v>
      </c>
      <c r="F18" s="3">
        <v>8.0000000000000002E-3</v>
      </c>
      <c r="G18" s="3">
        <v>1.6E-2</v>
      </c>
      <c r="H18" s="5"/>
      <c r="I18" s="23">
        <f t="shared" si="2"/>
        <v>1.6E-2</v>
      </c>
      <c r="J18" s="14">
        <f t="shared" si="3"/>
        <v>3.0000000000000009E-3</v>
      </c>
      <c r="L18" s="73" t="s">
        <v>223</v>
      </c>
      <c r="M18" s="74"/>
      <c r="N18" s="48">
        <f>ROUND(K8+M8,3)</f>
        <v>1.7999999999999999E-2</v>
      </c>
      <c r="Q18" s="16">
        <f t="shared" si="0"/>
        <v>3.5999999999999997E-2</v>
      </c>
      <c r="R18" s="14">
        <f t="shared" si="1"/>
        <v>9.9999999999999985E-3</v>
      </c>
      <c r="T18" s="73" t="s">
        <v>223</v>
      </c>
      <c r="U18" s="74"/>
      <c r="V18" s="48">
        <f>ROUND(S8+U8,3)</f>
        <v>3.2000000000000001E-2</v>
      </c>
    </row>
    <row r="19" spans="1:24">
      <c r="A19" s="4">
        <v>599</v>
      </c>
      <c r="B19" s="3">
        <v>6593274.9000000004</v>
      </c>
      <c r="C19" s="3">
        <v>153601.22200000001</v>
      </c>
      <c r="D19" s="3">
        <v>21.048999999999999</v>
      </c>
      <c r="E19" s="4">
        <v>8</v>
      </c>
      <c r="F19" s="3">
        <v>7.0000000000000001E-3</v>
      </c>
      <c r="G19" s="3">
        <v>1.2999999999999999E-2</v>
      </c>
      <c r="H19" s="5"/>
      <c r="I19" s="23">
        <f t="shared" si="2"/>
        <v>1.4E-2</v>
      </c>
      <c r="J19" s="14">
        <f t="shared" si="3"/>
        <v>1.0000000000000009E-3</v>
      </c>
      <c r="L19" s="73" t="s">
        <v>225</v>
      </c>
      <c r="M19" s="74"/>
      <c r="N19" s="49">
        <f>ROUNDUP(0.68*A3,0)</f>
        <v>213</v>
      </c>
      <c r="Q19" s="16">
        <f t="shared" si="0"/>
        <v>3.1E-2</v>
      </c>
      <c r="R19" s="14">
        <f t="shared" si="1"/>
        <v>5.000000000000001E-3</v>
      </c>
      <c r="T19" s="73" t="s">
        <v>225</v>
      </c>
      <c r="U19" s="74"/>
      <c r="V19" s="49">
        <f>ROUNDUP(0.68*A3,0)</f>
        <v>213</v>
      </c>
    </row>
    <row r="20" spans="1:24">
      <c r="A20" s="4">
        <v>600</v>
      </c>
      <c r="B20" s="3">
        <v>6593274.6979999999</v>
      </c>
      <c r="C20" s="3">
        <v>153600.29500000001</v>
      </c>
      <c r="D20" s="3">
        <v>21.626000000000001</v>
      </c>
      <c r="E20" s="4">
        <v>8</v>
      </c>
      <c r="F20" s="3">
        <v>0.01</v>
      </c>
      <c r="G20" s="3">
        <v>2.1999999999999999E-2</v>
      </c>
      <c r="H20" s="5"/>
      <c r="I20" s="23">
        <f t="shared" si="2"/>
        <v>0.02</v>
      </c>
      <c r="J20" s="14">
        <f t="shared" si="3"/>
        <v>7.000000000000001E-3</v>
      </c>
      <c r="L20" s="73" t="s">
        <v>227</v>
      </c>
      <c r="M20" s="74"/>
      <c r="N20" s="49">
        <f>DCOUNTA(I7:I9979,"10",L13:L14)</f>
        <v>281</v>
      </c>
      <c r="Q20" s="16">
        <f t="shared" si="0"/>
        <v>4.7E-2</v>
      </c>
      <c r="R20" s="14">
        <f t="shared" si="1"/>
        <v>2.1000000000000001E-2</v>
      </c>
      <c r="T20" s="73" t="s">
        <v>227</v>
      </c>
      <c r="U20" s="74"/>
      <c r="V20" s="49">
        <f>DCOUNTA(Q7:Q9979,"17",T13:T14)</f>
        <v>267</v>
      </c>
    </row>
    <row r="21" spans="1:24">
      <c r="A21" s="4">
        <v>601</v>
      </c>
      <c r="B21" s="3">
        <v>6593273.7790000001</v>
      </c>
      <c r="C21" s="3">
        <v>153596.10999999999</v>
      </c>
      <c r="D21" s="3">
        <v>21.623000000000001</v>
      </c>
      <c r="E21" s="4">
        <v>8</v>
      </c>
      <c r="F21" s="3">
        <v>8.9999999999999993E-3</v>
      </c>
      <c r="G21" s="3">
        <v>1.6E-2</v>
      </c>
      <c r="H21" s="5"/>
      <c r="I21" s="23">
        <f t="shared" si="2"/>
        <v>1.7999999999999999E-2</v>
      </c>
      <c r="J21" s="14">
        <f t="shared" si="3"/>
        <v>4.9999999999999992E-3</v>
      </c>
      <c r="L21" s="73" t="s">
        <v>229</v>
      </c>
      <c r="M21" s="74"/>
      <c r="N21" s="51">
        <f>N20/$A$3</f>
        <v>0.90064102564102566</v>
      </c>
      <c r="Q21" s="16">
        <f t="shared" si="0"/>
        <v>3.5999999999999997E-2</v>
      </c>
      <c r="R21" s="14">
        <f t="shared" si="1"/>
        <v>9.9999999999999985E-3</v>
      </c>
      <c r="T21" s="73" t="s">
        <v>229</v>
      </c>
      <c r="U21" s="74"/>
      <c r="V21" s="51">
        <f>V20/$A$3</f>
        <v>0.85576923076923073</v>
      </c>
    </row>
    <row r="22" spans="1:24">
      <c r="A22" s="4">
        <v>602</v>
      </c>
      <c r="B22" s="3">
        <v>6593273.7659999998</v>
      </c>
      <c r="C22" s="3">
        <v>153596.19099999999</v>
      </c>
      <c r="D22" s="3">
        <v>21.594000000000001</v>
      </c>
      <c r="E22" s="4">
        <v>8</v>
      </c>
      <c r="F22" s="3">
        <v>1.2E-2</v>
      </c>
      <c r="G22" s="3">
        <v>2.1000000000000001E-2</v>
      </c>
      <c r="H22" s="5"/>
      <c r="I22" s="23">
        <f t="shared" si="2"/>
        <v>2.4E-2</v>
      </c>
      <c r="J22" s="14">
        <f t="shared" si="3"/>
        <v>1.1000000000000001E-2</v>
      </c>
      <c r="L22" s="70" t="s">
        <v>220</v>
      </c>
      <c r="M22" s="71"/>
      <c r="N22" s="72"/>
      <c r="Q22" s="16">
        <f t="shared" si="0"/>
        <v>4.4999999999999998E-2</v>
      </c>
      <c r="R22" s="14">
        <f t="shared" si="1"/>
        <v>1.9E-2</v>
      </c>
      <c r="T22" s="70" t="s">
        <v>220</v>
      </c>
      <c r="U22" s="71"/>
      <c r="V22" s="72"/>
    </row>
    <row r="23" spans="1:24">
      <c r="A23" s="4">
        <v>603</v>
      </c>
      <c r="B23" s="3">
        <v>6593273.4579999996</v>
      </c>
      <c r="C23" s="3">
        <v>153594.95699999999</v>
      </c>
      <c r="D23" s="3">
        <v>21.178000000000001</v>
      </c>
      <c r="E23" s="4">
        <v>8</v>
      </c>
      <c r="F23" s="3">
        <v>0.02</v>
      </c>
      <c r="G23" s="3">
        <v>0.03</v>
      </c>
      <c r="H23" s="5"/>
      <c r="I23" s="23">
        <f t="shared" si="2"/>
        <v>0.04</v>
      </c>
      <c r="J23" s="14">
        <f t="shared" si="3"/>
        <v>2.7000000000000003E-2</v>
      </c>
      <c r="L23" s="73" t="s">
        <v>223</v>
      </c>
      <c r="M23" s="74"/>
      <c r="N23" s="48">
        <f>O8</f>
        <v>2.3E-2</v>
      </c>
      <c r="Q23" s="16">
        <f t="shared" si="0"/>
        <v>6.2E-2</v>
      </c>
      <c r="R23" s="14">
        <f t="shared" si="1"/>
        <v>3.6000000000000004E-2</v>
      </c>
      <c r="T23" s="73" t="s">
        <v>223</v>
      </c>
      <c r="U23" s="74"/>
      <c r="V23" s="48">
        <f>W8</f>
        <v>3.7999999999999999E-2</v>
      </c>
    </row>
    <row r="24" spans="1:24">
      <c r="A24" s="4">
        <v>604</v>
      </c>
      <c r="B24" s="3">
        <v>6593272.7570000002</v>
      </c>
      <c r="C24" s="3">
        <v>153594.15400000001</v>
      </c>
      <c r="D24" s="3">
        <v>21.187999999999999</v>
      </c>
      <c r="E24" s="4">
        <v>8</v>
      </c>
      <c r="F24" s="3">
        <v>1.2E-2</v>
      </c>
      <c r="G24" s="3">
        <v>1.7000000000000001E-2</v>
      </c>
      <c r="H24" s="5"/>
      <c r="I24" s="23">
        <f t="shared" si="2"/>
        <v>2.4E-2</v>
      </c>
      <c r="J24" s="14">
        <f t="shared" si="3"/>
        <v>1.1000000000000001E-2</v>
      </c>
      <c r="L24" s="73" t="s">
        <v>225</v>
      </c>
      <c r="M24" s="74"/>
      <c r="N24" s="49">
        <f>ROUNDUP(0.95*A3,0)</f>
        <v>297</v>
      </c>
      <c r="Q24" s="16">
        <f t="shared" si="0"/>
        <v>3.7999999999999999E-2</v>
      </c>
      <c r="R24" s="14">
        <f t="shared" si="1"/>
        <v>1.2E-2</v>
      </c>
      <c r="T24" s="73" t="s">
        <v>225</v>
      </c>
      <c r="U24" s="74"/>
      <c r="V24" s="49">
        <f>ROUNDUP(0.95*A3,0)</f>
        <v>297</v>
      </c>
    </row>
    <row r="25" spans="1:24">
      <c r="A25" s="4">
        <v>605</v>
      </c>
      <c r="B25" s="3">
        <v>6593271.4019999998</v>
      </c>
      <c r="C25" s="3">
        <v>153592.451</v>
      </c>
      <c r="D25" s="3">
        <v>22.658999999999999</v>
      </c>
      <c r="E25" s="4">
        <v>8</v>
      </c>
      <c r="F25" s="3">
        <v>1.7000000000000001E-2</v>
      </c>
      <c r="G25" s="3">
        <v>2.5999999999999999E-2</v>
      </c>
      <c r="H25" s="5"/>
      <c r="I25" s="23">
        <f t="shared" si="2"/>
        <v>3.4000000000000002E-2</v>
      </c>
      <c r="J25" s="14">
        <f t="shared" si="3"/>
        <v>2.1000000000000005E-2</v>
      </c>
      <c r="L25" s="73" t="s">
        <v>227</v>
      </c>
      <c r="M25" s="74"/>
      <c r="N25" s="49">
        <f>DCOUNTA(I7:I9983,"10",M13:M14)</f>
        <v>298</v>
      </c>
      <c r="Q25" s="16">
        <f t="shared" si="0"/>
        <v>5.3999999999999999E-2</v>
      </c>
      <c r="R25" s="14">
        <f t="shared" si="1"/>
        <v>2.8000000000000001E-2</v>
      </c>
      <c r="T25" s="73" t="s">
        <v>227</v>
      </c>
      <c r="U25" s="74"/>
      <c r="V25" s="49">
        <f>DCOUNTA(Q7:Q9991,"17",U13:U14)</f>
        <v>296</v>
      </c>
    </row>
    <row r="26" spans="1:24">
      <c r="A26" s="4">
        <v>606</v>
      </c>
      <c r="B26" s="3">
        <v>6593260.0870000003</v>
      </c>
      <c r="C26" s="3">
        <v>153595.47700000001</v>
      </c>
      <c r="D26" s="3">
        <v>22.635000000000002</v>
      </c>
      <c r="E26" s="4">
        <v>8</v>
      </c>
      <c r="F26" s="3">
        <v>8.9999999999999993E-3</v>
      </c>
      <c r="G26" s="3">
        <v>1.6E-2</v>
      </c>
      <c r="H26" s="5"/>
      <c r="I26" s="23">
        <f t="shared" si="2"/>
        <v>1.7999999999999999E-2</v>
      </c>
      <c r="J26" s="14">
        <f t="shared" si="3"/>
        <v>4.9999999999999992E-3</v>
      </c>
      <c r="L26" s="73" t="s">
        <v>229</v>
      </c>
      <c r="M26" s="74"/>
      <c r="N26" s="51">
        <f>N25/$A$3</f>
        <v>0.95512820512820518</v>
      </c>
      <c r="Q26" s="16">
        <f t="shared" si="0"/>
        <v>3.5999999999999997E-2</v>
      </c>
      <c r="R26" s="14">
        <f t="shared" si="1"/>
        <v>9.9999999999999985E-3</v>
      </c>
      <c r="T26" s="73" t="s">
        <v>229</v>
      </c>
      <c r="U26" s="74"/>
      <c r="V26" s="51">
        <f>V25/$A$3</f>
        <v>0.94871794871794868</v>
      </c>
    </row>
    <row r="27" spans="1:24">
      <c r="A27" s="4">
        <v>607</v>
      </c>
      <c r="B27" s="3">
        <v>6593261.3190000001</v>
      </c>
      <c r="C27" s="3">
        <v>153597.23300000001</v>
      </c>
      <c r="D27" s="3">
        <v>21.184000000000001</v>
      </c>
      <c r="E27" s="4">
        <v>8</v>
      </c>
      <c r="F27" s="3">
        <v>0.01</v>
      </c>
      <c r="G27" s="3">
        <v>1.6E-2</v>
      </c>
      <c r="H27" s="5"/>
      <c r="I27" s="23">
        <f t="shared" si="2"/>
        <v>0.02</v>
      </c>
      <c r="J27" s="14">
        <f t="shared" si="3"/>
        <v>7.000000000000001E-3</v>
      </c>
      <c r="L27" s="70" t="s">
        <v>221</v>
      </c>
      <c r="M27" s="71"/>
      <c r="N27" s="72"/>
      <c r="Q27" s="16">
        <f t="shared" si="0"/>
        <v>3.5999999999999997E-2</v>
      </c>
      <c r="R27" s="14">
        <f t="shared" si="1"/>
        <v>9.9999999999999985E-3</v>
      </c>
      <c r="T27" s="70" t="s">
        <v>221</v>
      </c>
      <c r="U27" s="71"/>
      <c r="V27" s="72"/>
    </row>
    <row r="28" spans="1:24" ht="15.75" customHeight="1">
      <c r="A28" s="4">
        <v>608</v>
      </c>
      <c r="B28" s="4">
        <v>6593261.8969999999</v>
      </c>
      <c r="C28" s="4">
        <v>153597.636</v>
      </c>
      <c r="D28" s="4">
        <v>21.259</v>
      </c>
      <c r="E28" s="4">
        <v>8</v>
      </c>
      <c r="F28" s="3">
        <v>1.2E-2</v>
      </c>
      <c r="G28" s="3">
        <v>1.7999999999999999E-2</v>
      </c>
      <c r="H28" s="5"/>
      <c r="I28" s="23">
        <f t="shared" ref="I28:I90" si="4">2*F28</f>
        <v>2.4E-2</v>
      </c>
      <c r="J28" s="14">
        <f t="shared" ref="J28:J90" si="5">I28-$K$8</f>
        <v>1.1000000000000001E-2</v>
      </c>
      <c r="L28" s="73" t="s">
        <v>224</v>
      </c>
      <c r="M28" s="74"/>
      <c r="N28" s="48">
        <f>O8</f>
        <v>2.3E-2</v>
      </c>
      <c r="Q28" s="16">
        <f t="shared" si="0"/>
        <v>3.9E-2</v>
      </c>
      <c r="R28" s="14">
        <f t="shared" ref="R28:R90" si="6">Q28-$S$8</f>
        <v>1.3000000000000001E-2</v>
      </c>
      <c r="T28" s="73" t="s">
        <v>224</v>
      </c>
      <c r="U28" s="74"/>
      <c r="V28" s="48">
        <f>W8</f>
        <v>3.7999999999999999E-2</v>
      </c>
    </row>
    <row r="29" spans="1:24">
      <c r="A29" s="4">
        <v>609</v>
      </c>
      <c r="B29" s="4">
        <v>6593262.5180000002</v>
      </c>
      <c r="C29" s="4">
        <v>153598.79500000001</v>
      </c>
      <c r="D29" s="4">
        <v>21.539000000000001</v>
      </c>
      <c r="E29" s="4">
        <v>8</v>
      </c>
      <c r="F29" s="3">
        <v>8.9999999999999993E-3</v>
      </c>
      <c r="G29" s="3">
        <v>1.4E-2</v>
      </c>
      <c r="H29" s="5"/>
      <c r="I29" s="23">
        <f t="shared" si="4"/>
        <v>1.7999999999999999E-2</v>
      </c>
      <c r="J29" s="14">
        <f t="shared" si="5"/>
        <v>4.9999999999999992E-3</v>
      </c>
      <c r="L29" s="73" t="s">
        <v>225</v>
      </c>
      <c r="M29" s="74"/>
      <c r="N29" s="49">
        <f>ROUNDUP(0.05*A3,0)</f>
        <v>16</v>
      </c>
      <c r="Q29" s="16">
        <f t="shared" si="0"/>
        <v>3.2000000000000001E-2</v>
      </c>
      <c r="R29" s="14">
        <f t="shared" si="6"/>
        <v>6.0000000000000019E-3</v>
      </c>
      <c r="T29" s="73" t="s">
        <v>225</v>
      </c>
      <c r="U29" s="74"/>
      <c r="V29" s="49">
        <f>ROUNDUP(0.05*A3,0)</f>
        <v>16</v>
      </c>
    </row>
    <row r="30" spans="1:24" ht="15.75" thickBot="1">
      <c r="A30" s="4">
        <v>610</v>
      </c>
      <c r="B30" s="4">
        <v>6593263.7699999996</v>
      </c>
      <c r="C30" s="4">
        <v>153603.34099999999</v>
      </c>
      <c r="D30" s="4">
        <v>21.515999999999998</v>
      </c>
      <c r="E30" s="4">
        <v>8</v>
      </c>
      <c r="F30" s="3">
        <v>8.0000000000000002E-3</v>
      </c>
      <c r="G30" s="3">
        <v>1.2E-2</v>
      </c>
      <c r="H30" s="2"/>
      <c r="I30" s="23">
        <f t="shared" si="4"/>
        <v>1.6E-2</v>
      </c>
      <c r="J30" s="14">
        <f t="shared" si="5"/>
        <v>3.0000000000000009E-3</v>
      </c>
      <c r="L30" s="78" t="s">
        <v>227</v>
      </c>
      <c r="M30" s="79"/>
      <c r="N30" s="50">
        <f>DCOUNTA(I7:I9987,"10",N13:N14)</f>
        <v>14</v>
      </c>
      <c r="Q30" s="16">
        <f t="shared" si="0"/>
        <v>2.9000000000000001E-2</v>
      </c>
      <c r="R30" s="14">
        <f t="shared" si="6"/>
        <v>3.0000000000000027E-3</v>
      </c>
      <c r="T30" s="78" t="s">
        <v>227</v>
      </c>
      <c r="U30" s="79"/>
      <c r="V30" s="50">
        <f>DCOUNTA(Q7:Q9999,"17",V13:V14)</f>
        <v>16</v>
      </c>
    </row>
    <row r="31" spans="1:24" ht="15" customHeight="1">
      <c r="A31" s="4">
        <v>611</v>
      </c>
      <c r="B31" s="4">
        <v>6593264.8049999997</v>
      </c>
      <c r="C31" s="4">
        <v>153606.73800000001</v>
      </c>
      <c r="D31" s="4">
        <v>21.367000000000001</v>
      </c>
      <c r="E31" s="4">
        <v>8</v>
      </c>
      <c r="F31" s="3">
        <v>6.0000000000000001E-3</v>
      </c>
      <c r="G31" s="3">
        <v>1.2E-2</v>
      </c>
      <c r="H31" s="2"/>
      <c r="I31" s="23">
        <f t="shared" si="4"/>
        <v>1.2E-2</v>
      </c>
      <c r="J31" s="14">
        <f t="shared" si="5"/>
        <v>-9.9999999999999915E-4</v>
      </c>
      <c r="Q31" s="16">
        <f t="shared" si="0"/>
        <v>2.9000000000000001E-2</v>
      </c>
      <c r="R31" s="14">
        <f t="shared" si="6"/>
        <v>3.0000000000000027E-3</v>
      </c>
    </row>
    <row r="32" spans="1:24">
      <c r="A32" s="4">
        <v>612</v>
      </c>
      <c r="B32" s="4">
        <v>6593265.7750000004</v>
      </c>
      <c r="C32" s="4">
        <v>153609.976</v>
      </c>
      <c r="D32" s="4">
        <v>21.257000000000001</v>
      </c>
      <c r="E32" s="4">
        <v>8</v>
      </c>
      <c r="F32" s="3">
        <v>6.0000000000000001E-3</v>
      </c>
      <c r="G32" s="3">
        <v>1.2E-2</v>
      </c>
      <c r="H32" s="2"/>
      <c r="I32" s="23">
        <f t="shared" si="4"/>
        <v>1.2E-2</v>
      </c>
      <c r="J32" s="14">
        <f t="shared" si="5"/>
        <v>-9.9999999999999915E-4</v>
      </c>
      <c r="Q32" s="16">
        <f t="shared" si="0"/>
        <v>2.9000000000000001E-2</v>
      </c>
      <c r="R32" s="14">
        <f t="shared" si="6"/>
        <v>3.0000000000000027E-3</v>
      </c>
      <c r="T32" s="80" t="s">
        <v>242</v>
      </c>
      <c r="U32" s="80"/>
      <c r="V32" s="80"/>
      <c r="W32" s="80"/>
      <c r="X32" s="80"/>
    </row>
    <row r="33" spans="1:24">
      <c r="A33" s="4">
        <v>613</v>
      </c>
      <c r="B33" s="4">
        <v>6592391.2249999996</v>
      </c>
      <c r="C33" s="4">
        <v>153599.99400000001</v>
      </c>
      <c r="D33" s="4">
        <v>11.74</v>
      </c>
      <c r="E33" s="4" t="s">
        <v>27</v>
      </c>
      <c r="F33" s="3">
        <v>2E-3</v>
      </c>
      <c r="G33" s="3">
        <v>4.0000000000000001E-3</v>
      </c>
      <c r="H33" s="2"/>
      <c r="I33" s="23">
        <f t="shared" si="4"/>
        <v>4.0000000000000001E-3</v>
      </c>
      <c r="J33" s="14">
        <f t="shared" si="5"/>
        <v>-8.9999999999999993E-3</v>
      </c>
      <c r="Q33" s="16">
        <f t="shared" si="0"/>
        <v>1.7999999999999999E-2</v>
      </c>
      <c r="R33" s="14">
        <f t="shared" si="6"/>
        <v>-8.0000000000000002E-3</v>
      </c>
      <c r="T33" s="80"/>
      <c r="U33" s="80"/>
      <c r="V33" s="80"/>
      <c r="W33" s="80"/>
      <c r="X33" s="80"/>
    </row>
    <row r="34" spans="1:24">
      <c r="A34" s="4">
        <v>614</v>
      </c>
      <c r="B34" s="4">
        <v>6592391.3099999996</v>
      </c>
      <c r="C34" s="4">
        <v>153596.77799999999</v>
      </c>
      <c r="D34" s="4">
        <v>11.653</v>
      </c>
      <c r="E34" s="4" t="s">
        <v>27</v>
      </c>
      <c r="F34" s="3">
        <v>2E-3</v>
      </c>
      <c r="G34" s="3">
        <v>4.0000000000000001E-3</v>
      </c>
      <c r="H34" s="2"/>
      <c r="I34" s="23">
        <f t="shared" si="4"/>
        <v>4.0000000000000001E-3</v>
      </c>
      <c r="J34" s="14">
        <f t="shared" si="5"/>
        <v>-8.9999999999999993E-3</v>
      </c>
      <c r="Q34" s="16">
        <f t="shared" si="0"/>
        <v>1.7999999999999999E-2</v>
      </c>
      <c r="R34" s="14">
        <f t="shared" si="6"/>
        <v>-8.0000000000000002E-3</v>
      </c>
      <c r="T34" s="80"/>
      <c r="U34" s="80"/>
      <c r="V34" s="80"/>
      <c r="W34" s="80"/>
      <c r="X34" s="80"/>
    </row>
    <row r="35" spans="1:24">
      <c r="A35" s="4">
        <v>618</v>
      </c>
      <c r="B35" s="4">
        <v>6592179.6909999996</v>
      </c>
      <c r="C35" s="4">
        <v>153588.579</v>
      </c>
      <c r="D35" s="4">
        <v>8.9009999999999998</v>
      </c>
      <c r="E35" s="4" t="s">
        <v>29</v>
      </c>
      <c r="F35" s="3">
        <v>8.0000000000000002E-3</v>
      </c>
      <c r="G35" s="3">
        <v>1.2E-2</v>
      </c>
      <c r="H35" s="2"/>
      <c r="I35" s="23">
        <f t="shared" si="4"/>
        <v>1.6E-2</v>
      </c>
      <c r="J35" s="14">
        <f t="shared" si="5"/>
        <v>3.0000000000000009E-3</v>
      </c>
      <c r="Q35" s="16">
        <f t="shared" si="0"/>
        <v>2.9000000000000001E-2</v>
      </c>
      <c r="R35" s="14">
        <f t="shared" si="6"/>
        <v>3.0000000000000027E-3</v>
      </c>
    </row>
    <row r="36" spans="1:24">
      <c r="A36" s="4">
        <v>620</v>
      </c>
      <c r="B36" s="4">
        <v>6592146.6210000003</v>
      </c>
      <c r="C36" s="4">
        <v>153588.204</v>
      </c>
      <c r="D36" s="4">
        <v>8.9469999999999992</v>
      </c>
      <c r="E36" s="4" t="s">
        <v>30</v>
      </c>
      <c r="F36" s="3">
        <v>8.0000000000000002E-3</v>
      </c>
      <c r="G36" s="3">
        <v>1.2E-2</v>
      </c>
      <c r="H36" s="2"/>
      <c r="I36" s="23">
        <f t="shared" si="4"/>
        <v>1.6E-2</v>
      </c>
      <c r="J36" s="14">
        <f t="shared" si="5"/>
        <v>3.0000000000000009E-3</v>
      </c>
      <c r="Q36" s="16">
        <f t="shared" si="0"/>
        <v>2.9000000000000001E-2</v>
      </c>
      <c r="R36" s="14">
        <f t="shared" si="6"/>
        <v>3.0000000000000027E-3</v>
      </c>
    </row>
    <row r="37" spans="1:24" ht="15" customHeight="1">
      <c r="A37" s="4">
        <v>621</v>
      </c>
      <c r="B37" s="4">
        <v>6592141.5590000004</v>
      </c>
      <c r="C37" s="4">
        <v>153597.85500000001</v>
      </c>
      <c r="D37" s="4">
        <v>8.5280000000000005</v>
      </c>
      <c r="E37" s="4" t="s">
        <v>31</v>
      </c>
      <c r="F37" s="3">
        <v>6.0000000000000001E-3</v>
      </c>
      <c r="G37" s="3">
        <v>0.01</v>
      </c>
      <c r="H37" s="2"/>
      <c r="I37" s="23">
        <f t="shared" si="4"/>
        <v>1.2E-2</v>
      </c>
      <c r="J37" s="14">
        <f t="shared" si="5"/>
        <v>-9.9999999999999915E-4</v>
      </c>
      <c r="Q37" s="16">
        <f t="shared" si="0"/>
        <v>2.5999999999999999E-2</v>
      </c>
      <c r="R37" s="14">
        <f t="shared" si="6"/>
        <v>0</v>
      </c>
    </row>
    <row r="38" spans="1:24">
      <c r="A38" s="4">
        <v>622</v>
      </c>
      <c r="B38" s="4">
        <v>6592100.2460000003</v>
      </c>
      <c r="C38" s="4">
        <v>153594.011</v>
      </c>
      <c r="D38" s="4">
        <v>8.8970000000000002</v>
      </c>
      <c r="E38" s="4" t="s">
        <v>32</v>
      </c>
      <c r="F38" s="3">
        <v>6.0000000000000001E-3</v>
      </c>
      <c r="G38" s="3">
        <v>0.01</v>
      </c>
      <c r="H38" s="2"/>
      <c r="I38" s="23">
        <f t="shared" si="4"/>
        <v>1.2E-2</v>
      </c>
      <c r="J38" s="14">
        <f t="shared" si="5"/>
        <v>-9.9999999999999915E-4</v>
      </c>
      <c r="Q38" s="16">
        <f t="shared" si="0"/>
        <v>2.5999999999999999E-2</v>
      </c>
      <c r="R38" s="14">
        <f t="shared" si="6"/>
        <v>0</v>
      </c>
    </row>
    <row r="39" spans="1:24">
      <c r="A39" s="4">
        <v>623</v>
      </c>
      <c r="B39" s="4">
        <v>6592075.932</v>
      </c>
      <c r="C39" s="4">
        <v>153591.677</v>
      </c>
      <c r="D39" s="4">
        <v>8.8979999999999997</v>
      </c>
      <c r="E39" s="4" t="s">
        <v>32</v>
      </c>
      <c r="F39" s="3">
        <v>7.0000000000000001E-3</v>
      </c>
      <c r="G39" s="3">
        <v>1.0999999999999999E-2</v>
      </c>
      <c r="H39" s="2"/>
      <c r="I39" s="23">
        <f t="shared" si="4"/>
        <v>1.4E-2</v>
      </c>
      <c r="J39" s="14">
        <f t="shared" si="5"/>
        <v>1.0000000000000009E-3</v>
      </c>
      <c r="Q39" s="16">
        <f t="shared" si="0"/>
        <v>2.7E-2</v>
      </c>
      <c r="R39" s="14">
        <f t="shared" si="6"/>
        <v>1.0000000000000009E-3</v>
      </c>
    </row>
    <row r="40" spans="1:24">
      <c r="A40" s="4">
        <v>624</v>
      </c>
      <c r="B40" s="4">
        <v>6592068.4670000002</v>
      </c>
      <c r="C40" s="4">
        <v>153600.04199999999</v>
      </c>
      <c r="D40" s="4">
        <v>8.7189999999999994</v>
      </c>
      <c r="E40" s="4" t="s">
        <v>32</v>
      </c>
      <c r="F40" s="3">
        <v>6.0000000000000001E-3</v>
      </c>
      <c r="G40" s="3">
        <v>0.01</v>
      </c>
      <c r="H40" s="2"/>
      <c r="I40" s="23">
        <f t="shared" si="4"/>
        <v>1.2E-2</v>
      </c>
      <c r="J40" s="14">
        <f t="shared" si="5"/>
        <v>-9.9999999999999915E-4</v>
      </c>
      <c r="Q40" s="16">
        <f t="shared" si="0"/>
        <v>2.5999999999999999E-2</v>
      </c>
      <c r="R40" s="14">
        <f t="shared" si="6"/>
        <v>0</v>
      </c>
      <c r="T40" s="58" t="s">
        <v>226</v>
      </c>
      <c r="U40" s="59"/>
      <c r="V40" s="59"/>
      <c r="W40" s="59"/>
      <c r="X40" s="60"/>
    </row>
    <row r="41" spans="1:24">
      <c r="A41" s="4">
        <v>625</v>
      </c>
      <c r="B41" s="4">
        <v>6592057.4170000004</v>
      </c>
      <c r="C41" s="4">
        <v>153596.75899999999</v>
      </c>
      <c r="D41" s="4">
        <v>8.6479999999999997</v>
      </c>
      <c r="E41" s="4" t="s">
        <v>32</v>
      </c>
      <c r="F41" s="3">
        <v>8.0000000000000002E-3</v>
      </c>
      <c r="G41" s="3">
        <v>1.6E-2</v>
      </c>
      <c r="H41" s="2"/>
      <c r="I41" s="23">
        <f t="shared" si="4"/>
        <v>1.6E-2</v>
      </c>
      <c r="J41" s="14">
        <f t="shared" si="5"/>
        <v>3.0000000000000009E-3</v>
      </c>
      <c r="Q41" s="16">
        <f t="shared" si="0"/>
        <v>3.5999999999999997E-2</v>
      </c>
      <c r="R41" s="14">
        <f t="shared" si="6"/>
        <v>9.9999999999999985E-3</v>
      </c>
      <c r="T41" s="61"/>
      <c r="U41" s="62"/>
      <c r="V41" s="62"/>
      <c r="W41" s="62"/>
      <c r="X41" s="63"/>
    </row>
    <row r="42" spans="1:24">
      <c r="A42" s="4">
        <v>626</v>
      </c>
      <c r="B42" s="4">
        <v>6592050.6500000004</v>
      </c>
      <c r="C42" s="4">
        <v>153592.86499999999</v>
      </c>
      <c r="D42" s="4">
        <v>9.1460000000000008</v>
      </c>
      <c r="E42" s="4" t="s">
        <v>32</v>
      </c>
      <c r="F42" s="3">
        <v>6.0000000000000001E-3</v>
      </c>
      <c r="G42" s="3">
        <v>1.0999999999999999E-2</v>
      </c>
      <c r="H42" s="2"/>
      <c r="I42" s="23">
        <f t="shared" si="4"/>
        <v>1.2E-2</v>
      </c>
      <c r="J42" s="14">
        <f t="shared" si="5"/>
        <v>-9.9999999999999915E-4</v>
      </c>
      <c r="Q42" s="16">
        <f t="shared" si="0"/>
        <v>2.7E-2</v>
      </c>
      <c r="R42" s="14">
        <f t="shared" si="6"/>
        <v>1.0000000000000009E-3</v>
      </c>
      <c r="T42" s="61"/>
      <c r="U42" s="62"/>
      <c r="V42" s="62"/>
      <c r="W42" s="62"/>
      <c r="X42" s="63"/>
    </row>
    <row r="43" spans="1:24">
      <c r="A43" s="4">
        <v>627</v>
      </c>
      <c r="B43" s="4">
        <v>6592051.8590000002</v>
      </c>
      <c r="C43" s="4">
        <v>153587.91200000001</v>
      </c>
      <c r="D43" s="4">
        <v>9.234</v>
      </c>
      <c r="E43" s="4" t="s">
        <v>32</v>
      </c>
      <c r="F43" s="3">
        <v>6.0000000000000001E-3</v>
      </c>
      <c r="G43" s="3">
        <v>8.9999999999999993E-3</v>
      </c>
      <c r="H43" s="2"/>
      <c r="I43" s="23">
        <f t="shared" si="4"/>
        <v>1.2E-2</v>
      </c>
      <c r="J43" s="14">
        <f t="shared" si="5"/>
        <v>-9.9999999999999915E-4</v>
      </c>
      <c r="Q43" s="16">
        <f t="shared" si="0"/>
        <v>2.4E-2</v>
      </c>
      <c r="R43" s="14">
        <f t="shared" si="6"/>
        <v>-1.9999999999999983E-3</v>
      </c>
      <c r="T43" s="61"/>
      <c r="U43" s="62"/>
      <c r="V43" s="62"/>
      <c r="W43" s="62"/>
      <c r="X43" s="63"/>
    </row>
    <row r="44" spans="1:24">
      <c r="A44" s="4">
        <v>628</v>
      </c>
      <c r="B44" s="4">
        <v>6592050.1339999996</v>
      </c>
      <c r="C44" s="4">
        <v>153586.00399999999</v>
      </c>
      <c r="D44" s="4">
        <v>9.3390000000000004</v>
      </c>
      <c r="E44" s="4" t="s">
        <v>33</v>
      </c>
      <c r="F44" s="3">
        <v>6.0000000000000001E-3</v>
      </c>
      <c r="G44" s="3">
        <v>8.9999999999999993E-3</v>
      </c>
      <c r="H44" s="2"/>
      <c r="I44" s="23">
        <f t="shared" si="4"/>
        <v>1.2E-2</v>
      </c>
      <c r="J44" s="14">
        <f t="shared" si="5"/>
        <v>-9.9999999999999915E-4</v>
      </c>
      <c r="Q44" s="16">
        <f t="shared" si="0"/>
        <v>2.4E-2</v>
      </c>
      <c r="R44" s="14">
        <f t="shared" si="6"/>
        <v>-1.9999999999999983E-3</v>
      </c>
      <c r="T44" s="61"/>
      <c r="U44" s="62"/>
      <c r="V44" s="62"/>
      <c r="W44" s="62"/>
      <c r="X44" s="63"/>
    </row>
    <row r="45" spans="1:24" ht="15" customHeight="1">
      <c r="A45" s="4">
        <v>629</v>
      </c>
      <c r="B45" s="4">
        <v>6592051.9790000003</v>
      </c>
      <c r="C45" s="4">
        <v>153576.81400000001</v>
      </c>
      <c r="D45" s="4">
        <v>10.002000000000001</v>
      </c>
      <c r="E45" s="4" t="s">
        <v>34</v>
      </c>
      <c r="F45" s="3">
        <v>6.0000000000000001E-3</v>
      </c>
      <c r="G45" s="3">
        <v>8.9999999999999993E-3</v>
      </c>
      <c r="H45" s="2"/>
      <c r="I45" s="23">
        <f t="shared" si="4"/>
        <v>1.2E-2</v>
      </c>
      <c r="J45" s="14">
        <f t="shared" si="5"/>
        <v>-9.9999999999999915E-4</v>
      </c>
      <c r="Q45" s="16">
        <f t="shared" si="0"/>
        <v>2.4E-2</v>
      </c>
      <c r="R45" s="14">
        <f t="shared" si="6"/>
        <v>-1.9999999999999983E-3</v>
      </c>
      <c r="T45" s="61"/>
      <c r="U45" s="62"/>
      <c r="V45" s="62"/>
      <c r="W45" s="62"/>
      <c r="X45" s="63"/>
    </row>
    <row r="46" spans="1:24">
      <c r="A46" s="4">
        <v>630</v>
      </c>
      <c r="B46" s="4">
        <v>6592085.0219999999</v>
      </c>
      <c r="C46" s="4">
        <v>153582.63399999999</v>
      </c>
      <c r="D46" s="4">
        <v>9.2059999999999995</v>
      </c>
      <c r="E46" s="4" t="s">
        <v>35</v>
      </c>
      <c r="F46" s="3">
        <v>7.0000000000000001E-3</v>
      </c>
      <c r="G46" s="3">
        <v>0.01</v>
      </c>
      <c r="H46" s="2"/>
      <c r="I46" s="23">
        <f t="shared" si="4"/>
        <v>1.4E-2</v>
      </c>
      <c r="J46" s="14">
        <f t="shared" si="5"/>
        <v>1.0000000000000009E-3</v>
      </c>
      <c r="Q46" s="16">
        <f t="shared" si="0"/>
        <v>2.5999999999999999E-2</v>
      </c>
      <c r="R46" s="14">
        <f t="shared" si="6"/>
        <v>0</v>
      </c>
      <c r="T46" s="61"/>
      <c r="U46" s="62"/>
      <c r="V46" s="62"/>
      <c r="W46" s="62"/>
      <c r="X46" s="63"/>
    </row>
    <row r="47" spans="1:24">
      <c r="A47" s="4">
        <v>631</v>
      </c>
      <c r="B47" s="4">
        <v>6592104.7060000002</v>
      </c>
      <c r="C47" s="4">
        <v>153585.93100000001</v>
      </c>
      <c r="D47" s="4">
        <v>8.9849999999999994</v>
      </c>
      <c r="E47" s="4" t="s">
        <v>36</v>
      </c>
      <c r="F47" s="3">
        <v>8.9999999999999993E-3</v>
      </c>
      <c r="G47" s="3">
        <v>1.2999999999999999E-2</v>
      </c>
      <c r="H47" s="2"/>
      <c r="I47" s="23">
        <f t="shared" si="4"/>
        <v>1.7999999999999999E-2</v>
      </c>
      <c r="J47" s="14">
        <f t="shared" si="5"/>
        <v>4.9999999999999992E-3</v>
      </c>
      <c r="Q47" s="16">
        <f t="shared" si="0"/>
        <v>3.1E-2</v>
      </c>
      <c r="R47" s="14">
        <f t="shared" si="6"/>
        <v>5.000000000000001E-3</v>
      </c>
      <c r="T47" s="61"/>
      <c r="U47" s="62"/>
      <c r="V47" s="62"/>
      <c r="W47" s="62"/>
      <c r="X47" s="63"/>
    </row>
    <row r="48" spans="1:24">
      <c r="A48" s="4">
        <v>632</v>
      </c>
      <c r="B48" s="4">
        <v>6592104.7029999997</v>
      </c>
      <c r="C48" s="4">
        <v>153585.93599999999</v>
      </c>
      <c r="D48" s="4">
        <v>8.9779999999999998</v>
      </c>
      <c r="E48" s="4" t="s">
        <v>37</v>
      </c>
      <c r="F48" s="3">
        <v>8.0000000000000002E-3</v>
      </c>
      <c r="G48" s="3">
        <v>1.0999999999999999E-2</v>
      </c>
      <c r="H48" s="2"/>
      <c r="I48" s="23">
        <f t="shared" si="4"/>
        <v>1.6E-2</v>
      </c>
      <c r="J48" s="14">
        <f t="shared" si="5"/>
        <v>3.0000000000000009E-3</v>
      </c>
      <c r="Q48" s="16">
        <f t="shared" si="0"/>
        <v>2.7E-2</v>
      </c>
      <c r="R48" s="14">
        <f t="shared" si="6"/>
        <v>1.0000000000000009E-3</v>
      </c>
      <c r="T48" s="61"/>
      <c r="U48" s="62"/>
      <c r="V48" s="62"/>
      <c r="W48" s="62"/>
      <c r="X48" s="63"/>
    </row>
    <row r="49" spans="1:24">
      <c r="A49" s="4">
        <v>633</v>
      </c>
      <c r="B49" s="4">
        <v>6594288.4280000003</v>
      </c>
      <c r="C49" s="4">
        <v>153596.34899999999</v>
      </c>
      <c r="D49" s="4">
        <v>19.922000000000001</v>
      </c>
      <c r="E49" s="4" t="s">
        <v>38</v>
      </c>
      <c r="F49" s="3">
        <v>3.0000000000000001E-3</v>
      </c>
      <c r="G49" s="3">
        <v>6.0000000000000001E-3</v>
      </c>
      <c r="H49" s="2"/>
      <c r="I49" s="23">
        <f t="shared" si="4"/>
        <v>6.0000000000000001E-3</v>
      </c>
      <c r="J49" s="14">
        <f t="shared" si="5"/>
        <v>-6.9999999999999993E-3</v>
      </c>
      <c r="Q49" s="16">
        <f t="shared" si="0"/>
        <v>0.02</v>
      </c>
      <c r="R49" s="14">
        <f t="shared" si="6"/>
        <v>-5.9999999999999984E-3</v>
      </c>
      <c r="T49" s="61"/>
      <c r="U49" s="62"/>
      <c r="V49" s="62"/>
      <c r="W49" s="62"/>
      <c r="X49" s="63"/>
    </row>
    <row r="50" spans="1:24">
      <c r="A50" s="4">
        <v>634</v>
      </c>
      <c r="B50" s="4">
        <v>6594288.4249999998</v>
      </c>
      <c r="C50" s="4">
        <v>153596.96799999999</v>
      </c>
      <c r="D50" s="4">
        <v>19.939</v>
      </c>
      <c r="E50" s="4" t="s">
        <v>39</v>
      </c>
      <c r="F50" s="3">
        <v>3.0000000000000001E-3</v>
      </c>
      <c r="G50" s="3">
        <v>4.0000000000000001E-3</v>
      </c>
      <c r="H50" s="2"/>
      <c r="I50" s="23">
        <f t="shared" si="4"/>
        <v>6.0000000000000001E-3</v>
      </c>
      <c r="J50" s="14">
        <f t="shared" si="5"/>
        <v>-6.9999999999999993E-3</v>
      </c>
      <c r="Q50" s="16">
        <f t="shared" si="0"/>
        <v>1.7999999999999999E-2</v>
      </c>
      <c r="R50" s="14">
        <f t="shared" si="6"/>
        <v>-8.0000000000000002E-3</v>
      </c>
      <c r="T50" s="64"/>
      <c r="U50" s="65"/>
      <c r="V50" s="65"/>
      <c r="W50" s="65"/>
      <c r="X50" s="66"/>
    </row>
    <row r="51" spans="1:24">
      <c r="A51" s="4">
        <v>635</v>
      </c>
      <c r="B51" s="4">
        <v>6594289.0640000002</v>
      </c>
      <c r="C51" s="4">
        <v>153596.36499999999</v>
      </c>
      <c r="D51" s="4">
        <v>19.934000000000001</v>
      </c>
      <c r="E51" s="4" t="s">
        <v>40</v>
      </c>
      <c r="F51" s="3">
        <v>3.0000000000000001E-3</v>
      </c>
      <c r="G51" s="3">
        <v>5.0000000000000001E-3</v>
      </c>
      <c r="H51" s="2"/>
      <c r="I51" s="23">
        <f t="shared" si="4"/>
        <v>6.0000000000000001E-3</v>
      </c>
      <c r="J51" s="14">
        <f t="shared" si="5"/>
        <v>-6.9999999999999993E-3</v>
      </c>
      <c r="Q51" s="16">
        <f t="shared" si="0"/>
        <v>1.9E-2</v>
      </c>
      <c r="R51" s="14">
        <f t="shared" si="6"/>
        <v>-6.9999999999999993E-3</v>
      </c>
    </row>
    <row r="52" spans="1:24">
      <c r="A52" s="4" t="s">
        <v>21</v>
      </c>
      <c r="B52" s="4">
        <v>6594288.9850000003</v>
      </c>
      <c r="C52" s="4">
        <v>153596.951</v>
      </c>
      <c r="D52" s="4">
        <v>20.175000000000001</v>
      </c>
      <c r="E52" s="4" t="s">
        <v>236</v>
      </c>
      <c r="F52" s="3">
        <v>7.0000000000000001E-3</v>
      </c>
      <c r="G52" s="3">
        <v>1.0999999999999999E-2</v>
      </c>
      <c r="H52" s="2"/>
      <c r="I52" s="23">
        <f t="shared" si="4"/>
        <v>1.4E-2</v>
      </c>
      <c r="J52" s="14">
        <f t="shared" si="5"/>
        <v>1.0000000000000009E-3</v>
      </c>
      <c r="Q52" s="16">
        <f t="shared" si="0"/>
        <v>2.7E-2</v>
      </c>
      <c r="R52" s="14">
        <f t="shared" si="6"/>
        <v>1.0000000000000009E-3</v>
      </c>
    </row>
    <row r="53" spans="1:24">
      <c r="A53" s="4">
        <v>637</v>
      </c>
      <c r="B53" s="4">
        <v>6594289.9890000001</v>
      </c>
      <c r="C53" s="4">
        <v>153584.51699999999</v>
      </c>
      <c r="D53" s="4">
        <v>20.228000000000002</v>
      </c>
      <c r="E53" s="4" t="s">
        <v>41</v>
      </c>
      <c r="F53" s="3">
        <v>3.0000000000000001E-3</v>
      </c>
      <c r="G53" s="3">
        <v>6.0000000000000001E-3</v>
      </c>
      <c r="H53" s="2"/>
      <c r="I53" s="23">
        <f t="shared" si="4"/>
        <v>6.0000000000000001E-3</v>
      </c>
      <c r="J53" s="14">
        <f t="shared" si="5"/>
        <v>-6.9999999999999993E-3</v>
      </c>
      <c r="Q53" s="16">
        <f t="shared" si="0"/>
        <v>0.02</v>
      </c>
      <c r="R53" s="14">
        <f t="shared" si="6"/>
        <v>-5.9999999999999984E-3</v>
      </c>
    </row>
    <row r="54" spans="1:24">
      <c r="A54" s="4">
        <v>638</v>
      </c>
      <c r="B54" s="4">
        <v>6594289.3370000003</v>
      </c>
      <c r="C54" s="4">
        <v>153584.47700000001</v>
      </c>
      <c r="D54" s="4">
        <v>20.215</v>
      </c>
      <c r="E54" s="4" t="s">
        <v>42</v>
      </c>
      <c r="F54" s="3">
        <v>3.0000000000000001E-3</v>
      </c>
      <c r="G54" s="3">
        <v>6.0000000000000001E-3</v>
      </c>
      <c r="H54" s="2"/>
      <c r="I54" s="23">
        <f t="shared" si="4"/>
        <v>6.0000000000000001E-3</v>
      </c>
      <c r="J54" s="14">
        <f t="shared" si="5"/>
        <v>-6.9999999999999993E-3</v>
      </c>
      <c r="Q54" s="16">
        <f t="shared" si="0"/>
        <v>0.02</v>
      </c>
      <c r="R54" s="14">
        <f t="shared" si="6"/>
        <v>-5.9999999999999984E-3</v>
      </c>
    </row>
    <row r="55" spans="1:24">
      <c r="A55" s="4">
        <v>639</v>
      </c>
      <c r="B55" s="4">
        <v>6594289.9680000003</v>
      </c>
      <c r="C55" s="4">
        <v>153585.18</v>
      </c>
      <c r="D55" s="4">
        <v>20.277000000000001</v>
      </c>
      <c r="E55" s="4" t="s">
        <v>43</v>
      </c>
      <c r="F55" s="3">
        <v>4.0000000000000001E-3</v>
      </c>
      <c r="G55" s="3">
        <v>6.0000000000000001E-3</v>
      </c>
      <c r="H55" s="2"/>
      <c r="I55" s="23">
        <f t="shared" si="4"/>
        <v>8.0000000000000002E-3</v>
      </c>
      <c r="J55" s="14">
        <f t="shared" si="5"/>
        <v>-4.9999999999999992E-3</v>
      </c>
      <c r="Q55" s="16">
        <f t="shared" si="0"/>
        <v>0.02</v>
      </c>
      <c r="R55" s="14">
        <f t="shared" si="6"/>
        <v>-5.9999999999999984E-3</v>
      </c>
    </row>
    <row r="56" spans="1:24">
      <c r="A56" s="4">
        <v>640</v>
      </c>
      <c r="B56" s="4">
        <v>6594289.3080000002</v>
      </c>
      <c r="C56" s="4">
        <v>153585.1</v>
      </c>
      <c r="D56" s="4">
        <v>20.228000000000002</v>
      </c>
      <c r="E56" s="4" t="s">
        <v>44</v>
      </c>
      <c r="F56" s="3">
        <v>3.0000000000000001E-3</v>
      </c>
      <c r="G56" s="3">
        <v>6.0000000000000001E-3</v>
      </c>
      <c r="H56" s="2"/>
      <c r="I56" s="23">
        <f t="shared" si="4"/>
        <v>6.0000000000000001E-3</v>
      </c>
      <c r="J56" s="14">
        <f t="shared" si="5"/>
        <v>-6.9999999999999993E-3</v>
      </c>
      <c r="Q56" s="16">
        <f t="shared" si="0"/>
        <v>0.02</v>
      </c>
      <c r="R56" s="14">
        <f t="shared" si="6"/>
        <v>-5.9999999999999984E-3</v>
      </c>
    </row>
    <row r="57" spans="1:24">
      <c r="A57" s="4">
        <v>641</v>
      </c>
      <c r="B57" s="4">
        <v>6594289.3650000002</v>
      </c>
      <c r="C57" s="4">
        <v>153584.99900000001</v>
      </c>
      <c r="D57" s="4">
        <v>20.074999999999999</v>
      </c>
      <c r="E57" s="4" t="s">
        <v>45</v>
      </c>
      <c r="F57" s="3">
        <v>2E-3</v>
      </c>
      <c r="G57" s="3">
        <v>4.0000000000000001E-3</v>
      </c>
      <c r="H57" s="2"/>
      <c r="I57" s="23">
        <f t="shared" si="4"/>
        <v>4.0000000000000001E-3</v>
      </c>
      <c r="J57" s="14">
        <f t="shared" si="5"/>
        <v>-8.9999999999999993E-3</v>
      </c>
      <c r="Q57" s="16">
        <f t="shared" si="0"/>
        <v>1.7999999999999999E-2</v>
      </c>
      <c r="R57" s="14">
        <f t="shared" si="6"/>
        <v>-8.0000000000000002E-3</v>
      </c>
    </row>
    <row r="58" spans="1:24">
      <c r="A58" s="4">
        <v>642</v>
      </c>
      <c r="B58" s="4">
        <v>6594291.9220000003</v>
      </c>
      <c r="C58" s="4">
        <v>153584.61199999999</v>
      </c>
      <c r="D58" s="4">
        <v>20.329000000000001</v>
      </c>
      <c r="E58" s="4" t="s">
        <v>45</v>
      </c>
      <c r="F58" s="3">
        <v>3.0000000000000001E-3</v>
      </c>
      <c r="G58" s="3">
        <v>4.0000000000000001E-3</v>
      </c>
      <c r="H58" s="2"/>
      <c r="I58" s="23">
        <f t="shared" si="4"/>
        <v>6.0000000000000001E-3</v>
      </c>
      <c r="J58" s="14">
        <f t="shared" si="5"/>
        <v>-6.9999999999999993E-3</v>
      </c>
      <c r="Q58" s="16">
        <f t="shared" si="0"/>
        <v>1.7999999999999999E-2</v>
      </c>
      <c r="R58" s="14">
        <f t="shared" si="6"/>
        <v>-8.0000000000000002E-3</v>
      </c>
    </row>
    <row r="59" spans="1:24">
      <c r="A59" s="4">
        <v>643</v>
      </c>
      <c r="B59" s="4">
        <v>6594290.9409999996</v>
      </c>
      <c r="C59" s="4">
        <v>153596.378</v>
      </c>
      <c r="D59" s="4">
        <v>20.349</v>
      </c>
      <c r="E59" s="4" t="s">
        <v>45</v>
      </c>
      <c r="F59" s="3">
        <v>2E-3</v>
      </c>
      <c r="G59" s="3">
        <v>4.0000000000000001E-3</v>
      </c>
      <c r="H59" s="2"/>
      <c r="I59" s="23">
        <f t="shared" si="4"/>
        <v>4.0000000000000001E-3</v>
      </c>
      <c r="J59" s="14">
        <f t="shared" si="5"/>
        <v>-8.9999999999999993E-3</v>
      </c>
      <c r="Q59" s="16">
        <f t="shared" si="0"/>
        <v>1.7999999999999999E-2</v>
      </c>
      <c r="R59" s="14">
        <f t="shared" si="6"/>
        <v>-8.0000000000000002E-3</v>
      </c>
    </row>
    <row r="60" spans="1:24">
      <c r="A60" s="4">
        <v>644</v>
      </c>
      <c r="B60" s="4">
        <v>6594288.5</v>
      </c>
      <c r="C60" s="4">
        <v>153596.717</v>
      </c>
      <c r="D60" s="4">
        <v>19.706</v>
      </c>
      <c r="E60" s="4" t="s">
        <v>45</v>
      </c>
      <c r="F60" s="3">
        <v>4.0000000000000001E-3</v>
      </c>
      <c r="G60" s="3">
        <v>8.0000000000000002E-3</v>
      </c>
      <c r="H60" s="2"/>
      <c r="I60" s="23">
        <f t="shared" si="4"/>
        <v>8.0000000000000002E-3</v>
      </c>
      <c r="J60" s="14">
        <f t="shared" si="5"/>
        <v>-4.9999999999999992E-3</v>
      </c>
      <c r="Q60" s="16">
        <f t="shared" si="0"/>
        <v>2.3E-2</v>
      </c>
      <c r="R60" s="14">
        <f t="shared" si="6"/>
        <v>-2.9999999999999992E-3</v>
      </c>
    </row>
    <row r="61" spans="1:24">
      <c r="A61" s="4">
        <v>645</v>
      </c>
      <c r="B61" s="4">
        <v>6592053.5029999996</v>
      </c>
      <c r="C61" s="4">
        <v>153588.31599999999</v>
      </c>
      <c r="D61" s="4">
        <v>9.3829999999999991</v>
      </c>
      <c r="E61" s="4" t="s">
        <v>45</v>
      </c>
      <c r="F61" s="3">
        <v>5.0000000000000001E-3</v>
      </c>
      <c r="G61" s="3">
        <v>7.0000000000000001E-3</v>
      </c>
      <c r="H61" s="2"/>
      <c r="I61" s="23">
        <f t="shared" si="4"/>
        <v>0.01</v>
      </c>
      <c r="J61" s="14">
        <f t="shared" si="5"/>
        <v>-2.9999999999999992E-3</v>
      </c>
      <c r="Q61" s="16">
        <f t="shared" si="0"/>
        <v>2.1000000000000001E-2</v>
      </c>
      <c r="R61" s="14">
        <f t="shared" si="6"/>
        <v>-4.9999999999999975E-3</v>
      </c>
    </row>
    <row r="62" spans="1:24">
      <c r="A62" s="4">
        <v>646</v>
      </c>
      <c r="B62" s="4">
        <v>6592060.2470000004</v>
      </c>
      <c r="C62" s="4">
        <v>153586.15299999999</v>
      </c>
      <c r="D62" s="4">
        <v>9.2810000000000006</v>
      </c>
      <c r="E62" s="4" t="s">
        <v>45</v>
      </c>
      <c r="F62" s="3">
        <v>5.0000000000000001E-3</v>
      </c>
      <c r="G62" s="3">
        <v>7.0000000000000001E-3</v>
      </c>
      <c r="H62" s="2"/>
      <c r="I62" s="23">
        <f t="shared" si="4"/>
        <v>0.01</v>
      </c>
      <c r="J62" s="14">
        <f t="shared" si="5"/>
        <v>-2.9999999999999992E-3</v>
      </c>
      <c r="Q62" s="16">
        <f t="shared" si="0"/>
        <v>2.1000000000000001E-2</v>
      </c>
      <c r="R62" s="14">
        <f t="shared" si="6"/>
        <v>-4.9999999999999975E-3</v>
      </c>
    </row>
    <row r="63" spans="1:24">
      <c r="A63" s="4">
        <v>647</v>
      </c>
      <c r="B63" s="4">
        <v>6592066.6469999999</v>
      </c>
      <c r="C63" s="4">
        <v>153587.96599999999</v>
      </c>
      <c r="D63" s="4">
        <v>9.3719999999999999</v>
      </c>
      <c r="E63" s="4" t="s">
        <v>45</v>
      </c>
      <c r="F63" s="3">
        <v>5.0000000000000001E-3</v>
      </c>
      <c r="G63" s="3">
        <v>8.0000000000000002E-3</v>
      </c>
      <c r="H63" s="2"/>
      <c r="I63" s="23">
        <f t="shared" si="4"/>
        <v>0.01</v>
      </c>
      <c r="J63" s="14">
        <f t="shared" si="5"/>
        <v>-2.9999999999999992E-3</v>
      </c>
      <c r="Q63" s="16">
        <f t="shared" si="0"/>
        <v>2.3E-2</v>
      </c>
      <c r="R63" s="14">
        <f t="shared" si="6"/>
        <v>-2.9999999999999992E-3</v>
      </c>
    </row>
    <row r="64" spans="1:24">
      <c r="A64" s="4">
        <v>648</v>
      </c>
      <c r="B64" s="4">
        <v>6592067.8859999999</v>
      </c>
      <c r="C64" s="4">
        <v>153591.93400000001</v>
      </c>
      <c r="D64" s="4">
        <v>9.4109999999999996</v>
      </c>
      <c r="E64" s="4" t="s">
        <v>45</v>
      </c>
      <c r="F64" s="3">
        <v>6.0000000000000001E-3</v>
      </c>
      <c r="G64" s="3">
        <v>0.01</v>
      </c>
      <c r="H64" s="2"/>
      <c r="I64" s="23">
        <f t="shared" si="4"/>
        <v>1.2E-2</v>
      </c>
      <c r="J64" s="14">
        <f t="shared" si="5"/>
        <v>-9.9999999999999915E-4</v>
      </c>
      <c r="Q64" s="16">
        <f t="shared" si="0"/>
        <v>2.5999999999999999E-2</v>
      </c>
      <c r="R64" s="14">
        <f t="shared" si="6"/>
        <v>0</v>
      </c>
    </row>
    <row r="65" spans="1:18">
      <c r="A65" s="4">
        <v>649</v>
      </c>
      <c r="B65" s="4">
        <v>6592071.1529999999</v>
      </c>
      <c r="C65" s="4">
        <v>153592.69699999999</v>
      </c>
      <c r="D65" s="4">
        <v>8.7919999999999998</v>
      </c>
      <c r="E65" s="4" t="s">
        <v>45</v>
      </c>
      <c r="F65" s="3">
        <v>6.0000000000000001E-3</v>
      </c>
      <c r="G65" s="3">
        <v>0.01</v>
      </c>
      <c r="H65" s="2"/>
      <c r="I65" s="23">
        <f t="shared" si="4"/>
        <v>1.2E-2</v>
      </c>
      <c r="J65" s="14">
        <f t="shared" si="5"/>
        <v>-9.9999999999999915E-4</v>
      </c>
      <c r="Q65" s="16">
        <f t="shared" si="0"/>
        <v>2.5999999999999999E-2</v>
      </c>
      <c r="R65" s="14">
        <f t="shared" si="6"/>
        <v>0</v>
      </c>
    </row>
    <row r="66" spans="1:18">
      <c r="A66" s="4">
        <v>650</v>
      </c>
      <c r="B66" s="4">
        <v>6592073.398</v>
      </c>
      <c r="C66" s="4">
        <v>153589.886</v>
      </c>
      <c r="D66" s="4">
        <v>8.89</v>
      </c>
      <c r="E66" s="4" t="s">
        <v>45</v>
      </c>
      <c r="F66" s="3">
        <v>6.0000000000000001E-3</v>
      </c>
      <c r="G66" s="3">
        <v>0.01</v>
      </c>
      <c r="H66" s="2"/>
      <c r="I66" s="23">
        <f t="shared" si="4"/>
        <v>1.2E-2</v>
      </c>
      <c r="J66" s="14">
        <f t="shared" si="5"/>
        <v>-9.9999999999999915E-4</v>
      </c>
      <c r="Q66" s="16">
        <f t="shared" si="0"/>
        <v>2.5999999999999999E-2</v>
      </c>
      <c r="R66" s="14">
        <f t="shared" si="6"/>
        <v>0</v>
      </c>
    </row>
    <row r="67" spans="1:18">
      <c r="A67" s="4">
        <v>651</v>
      </c>
      <c r="B67" s="4">
        <v>6592073.4589999998</v>
      </c>
      <c r="C67" s="4">
        <v>153588.57500000001</v>
      </c>
      <c r="D67" s="4">
        <v>9.25</v>
      </c>
      <c r="E67" s="4" t="s">
        <v>45</v>
      </c>
      <c r="F67" s="3">
        <v>6.0000000000000001E-3</v>
      </c>
      <c r="G67" s="3">
        <v>8.9999999999999993E-3</v>
      </c>
      <c r="H67" s="2"/>
      <c r="I67" s="23">
        <f t="shared" si="4"/>
        <v>1.2E-2</v>
      </c>
      <c r="J67" s="14">
        <f t="shared" si="5"/>
        <v>-9.9999999999999915E-4</v>
      </c>
      <c r="Q67" s="16">
        <f t="shared" si="0"/>
        <v>2.4E-2</v>
      </c>
      <c r="R67" s="14">
        <f t="shared" si="6"/>
        <v>-1.9999999999999983E-3</v>
      </c>
    </row>
    <row r="68" spans="1:18">
      <c r="A68" s="4" t="s">
        <v>22</v>
      </c>
      <c r="B68" s="4">
        <v>6592081.0049999999</v>
      </c>
      <c r="C68" s="4">
        <v>153582.08300000001</v>
      </c>
      <c r="D68" s="4">
        <v>9.2140000000000004</v>
      </c>
      <c r="E68" s="4" t="s">
        <v>236</v>
      </c>
      <c r="F68" s="3">
        <v>8.9999999999999993E-3</v>
      </c>
      <c r="G68" s="3">
        <v>1.2999999999999999E-2</v>
      </c>
      <c r="H68" s="2"/>
      <c r="I68" s="23">
        <f t="shared" si="4"/>
        <v>1.7999999999999999E-2</v>
      </c>
      <c r="J68" s="14">
        <f t="shared" si="5"/>
        <v>4.9999999999999992E-3</v>
      </c>
      <c r="Q68" s="16">
        <f t="shared" si="0"/>
        <v>3.1E-2</v>
      </c>
      <c r="R68" s="14">
        <f t="shared" si="6"/>
        <v>5.000000000000001E-3</v>
      </c>
    </row>
    <row r="69" spans="1:18">
      <c r="A69" s="4">
        <v>653</v>
      </c>
      <c r="B69" s="4">
        <v>6592080.9639999997</v>
      </c>
      <c r="C69" s="4">
        <v>153583.70000000001</v>
      </c>
      <c r="D69" s="4">
        <v>9.2379999999999995</v>
      </c>
      <c r="E69" s="4" t="s">
        <v>45</v>
      </c>
      <c r="F69" s="3">
        <v>6.0000000000000001E-3</v>
      </c>
      <c r="G69" s="3">
        <v>0.01</v>
      </c>
      <c r="H69" s="2"/>
      <c r="I69" s="23">
        <f t="shared" si="4"/>
        <v>1.2E-2</v>
      </c>
      <c r="J69" s="14">
        <f t="shared" si="5"/>
        <v>-9.9999999999999915E-4</v>
      </c>
      <c r="Q69" s="16">
        <f t="shared" si="0"/>
        <v>2.5999999999999999E-2</v>
      </c>
      <c r="R69" s="14">
        <f t="shared" si="6"/>
        <v>0</v>
      </c>
    </row>
    <row r="70" spans="1:18">
      <c r="A70" s="4">
        <v>654</v>
      </c>
      <c r="B70" s="4">
        <v>6592080.9129999997</v>
      </c>
      <c r="C70" s="4">
        <v>153584.48000000001</v>
      </c>
      <c r="D70" s="4">
        <v>9.4979999999999993</v>
      </c>
      <c r="E70" s="4" t="s">
        <v>45</v>
      </c>
      <c r="F70" s="3">
        <v>6.0000000000000001E-3</v>
      </c>
      <c r="G70" s="3">
        <v>0.01</v>
      </c>
      <c r="H70" s="2"/>
      <c r="I70" s="23">
        <f t="shared" si="4"/>
        <v>1.2E-2</v>
      </c>
      <c r="J70" s="14">
        <f t="shared" si="5"/>
        <v>-9.9999999999999915E-4</v>
      </c>
      <c r="Q70" s="16">
        <f t="shared" si="0"/>
        <v>2.5999999999999999E-2</v>
      </c>
      <c r="R70" s="14">
        <f t="shared" si="6"/>
        <v>0</v>
      </c>
    </row>
    <row r="71" spans="1:18">
      <c r="A71" s="4">
        <v>655</v>
      </c>
      <c r="B71" s="4">
        <v>6592080.3320000004</v>
      </c>
      <c r="C71" s="4">
        <v>153589.13099999999</v>
      </c>
      <c r="D71" s="4">
        <v>9.2739999999999991</v>
      </c>
      <c r="E71" s="4" t="s">
        <v>45</v>
      </c>
      <c r="F71" s="3">
        <v>6.0000000000000001E-3</v>
      </c>
      <c r="G71" s="3">
        <v>1.0999999999999999E-2</v>
      </c>
      <c r="H71" s="2"/>
      <c r="I71" s="23">
        <f t="shared" si="4"/>
        <v>1.2E-2</v>
      </c>
      <c r="J71" s="14">
        <f t="shared" si="5"/>
        <v>-9.9999999999999915E-4</v>
      </c>
      <c r="Q71" s="16">
        <f t="shared" si="0"/>
        <v>2.7E-2</v>
      </c>
      <c r="R71" s="14">
        <f t="shared" si="6"/>
        <v>1.0000000000000009E-3</v>
      </c>
    </row>
    <row r="72" spans="1:18">
      <c r="A72" s="4">
        <v>656</v>
      </c>
      <c r="B72" s="4">
        <v>6592080.6119999997</v>
      </c>
      <c r="C72" s="4">
        <v>153590.36199999999</v>
      </c>
      <c r="D72" s="4">
        <v>8.968</v>
      </c>
      <c r="E72" s="4" t="s">
        <v>45</v>
      </c>
      <c r="F72" s="3">
        <v>7.0000000000000001E-3</v>
      </c>
      <c r="G72" s="3">
        <v>1.2E-2</v>
      </c>
      <c r="H72" s="2"/>
      <c r="I72" s="23">
        <f t="shared" si="4"/>
        <v>1.4E-2</v>
      </c>
      <c r="J72" s="14">
        <f t="shared" si="5"/>
        <v>1.0000000000000009E-3</v>
      </c>
      <c r="Q72" s="16">
        <f t="shared" ref="Q72:Q135" si="7">ROUND(2*SQRT(G72^2+$C$3^2),3)</f>
        <v>2.9000000000000001E-2</v>
      </c>
      <c r="R72" s="14">
        <f t="shared" si="6"/>
        <v>3.0000000000000027E-3</v>
      </c>
    </row>
    <row r="73" spans="1:18">
      <c r="A73" s="4">
        <v>657</v>
      </c>
      <c r="B73" s="4">
        <v>6592081.2340000002</v>
      </c>
      <c r="C73" s="4">
        <v>153594.94200000001</v>
      </c>
      <c r="D73" s="4">
        <v>8.7289999999999992</v>
      </c>
      <c r="E73" s="4" t="s">
        <v>45</v>
      </c>
      <c r="F73" s="3">
        <v>7.0000000000000001E-3</v>
      </c>
      <c r="G73" s="3">
        <v>1.2E-2</v>
      </c>
      <c r="H73" s="2"/>
      <c r="I73" s="23">
        <f t="shared" si="4"/>
        <v>1.4E-2</v>
      </c>
      <c r="J73" s="14">
        <f t="shared" si="5"/>
        <v>1.0000000000000009E-3</v>
      </c>
      <c r="Q73" s="16">
        <f t="shared" si="7"/>
        <v>2.9000000000000001E-2</v>
      </c>
      <c r="R73" s="14">
        <f t="shared" si="6"/>
        <v>3.0000000000000027E-3</v>
      </c>
    </row>
    <row r="74" spans="1:18">
      <c r="A74" s="4">
        <v>658</v>
      </c>
      <c r="B74" s="4">
        <v>6592095.7640000004</v>
      </c>
      <c r="C74" s="4">
        <v>153596.783</v>
      </c>
      <c r="D74" s="4">
        <v>8.7799999999999994</v>
      </c>
      <c r="E74" s="4" t="s">
        <v>45</v>
      </c>
      <c r="F74" s="3">
        <v>6.0000000000000001E-3</v>
      </c>
      <c r="G74" s="3">
        <v>8.9999999999999993E-3</v>
      </c>
      <c r="H74" s="2"/>
      <c r="I74" s="23">
        <f t="shared" si="4"/>
        <v>1.2E-2</v>
      </c>
      <c r="J74" s="14">
        <f t="shared" si="5"/>
        <v>-9.9999999999999915E-4</v>
      </c>
      <c r="Q74" s="16">
        <f t="shared" si="7"/>
        <v>2.4E-2</v>
      </c>
      <c r="R74" s="14">
        <f t="shared" si="6"/>
        <v>-1.9999999999999983E-3</v>
      </c>
    </row>
    <row r="75" spans="1:18">
      <c r="A75" s="4">
        <v>659</v>
      </c>
      <c r="B75" s="4">
        <v>6592095.8849999998</v>
      </c>
      <c r="C75" s="4">
        <v>153593.65299999999</v>
      </c>
      <c r="D75" s="4">
        <v>8.9049999999999994</v>
      </c>
      <c r="E75" s="4" t="s">
        <v>45</v>
      </c>
      <c r="F75" s="3">
        <v>6.0000000000000001E-3</v>
      </c>
      <c r="G75" s="3">
        <v>8.9999999999999993E-3</v>
      </c>
      <c r="H75" s="2"/>
      <c r="I75" s="23">
        <f t="shared" si="4"/>
        <v>1.2E-2</v>
      </c>
      <c r="J75" s="14">
        <f t="shared" si="5"/>
        <v>-9.9999999999999915E-4</v>
      </c>
      <c r="Q75" s="16">
        <f t="shared" si="7"/>
        <v>2.4E-2</v>
      </c>
      <c r="R75" s="14">
        <f t="shared" si="6"/>
        <v>-1.9999999999999983E-3</v>
      </c>
    </row>
    <row r="76" spans="1:18">
      <c r="A76" s="4">
        <v>660</v>
      </c>
      <c r="B76" s="4">
        <v>6592095.7719999999</v>
      </c>
      <c r="C76" s="4">
        <v>153592.20300000001</v>
      </c>
      <c r="D76" s="4">
        <v>8.8989999999999991</v>
      </c>
      <c r="E76" s="4" t="s">
        <v>45</v>
      </c>
      <c r="F76" s="3">
        <v>6.0000000000000001E-3</v>
      </c>
      <c r="G76" s="3">
        <v>0.01</v>
      </c>
      <c r="H76" s="2"/>
      <c r="I76" s="23">
        <f t="shared" si="4"/>
        <v>1.2E-2</v>
      </c>
      <c r="J76" s="14">
        <f t="shared" si="5"/>
        <v>-9.9999999999999915E-4</v>
      </c>
      <c r="Q76" s="16">
        <f t="shared" si="7"/>
        <v>2.5999999999999999E-2</v>
      </c>
      <c r="R76" s="14">
        <f t="shared" si="6"/>
        <v>0</v>
      </c>
    </row>
    <row r="77" spans="1:18">
      <c r="A77" s="4">
        <v>661</v>
      </c>
      <c r="B77" s="4">
        <v>6592096.0279999999</v>
      </c>
      <c r="C77" s="4">
        <v>153590.92499999999</v>
      </c>
      <c r="D77" s="4">
        <v>9.3320000000000007</v>
      </c>
      <c r="E77" s="4" t="s">
        <v>45</v>
      </c>
      <c r="F77" s="3">
        <v>6.0000000000000001E-3</v>
      </c>
      <c r="G77" s="3">
        <v>0.01</v>
      </c>
      <c r="H77" s="2"/>
      <c r="I77" s="23">
        <f t="shared" si="4"/>
        <v>1.2E-2</v>
      </c>
      <c r="J77" s="14">
        <f t="shared" si="5"/>
        <v>-9.9999999999999915E-4</v>
      </c>
      <c r="Q77" s="16">
        <f t="shared" si="7"/>
        <v>2.5999999999999999E-2</v>
      </c>
      <c r="R77" s="14">
        <f t="shared" si="6"/>
        <v>0</v>
      </c>
    </row>
    <row r="78" spans="1:18">
      <c r="A78" s="4">
        <v>662</v>
      </c>
      <c r="B78" s="4">
        <v>6592096.3430000003</v>
      </c>
      <c r="C78" s="4">
        <v>153590.571</v>
      </c>
      <c r="D78" s="4">
        <v>9.4570000000000007</v>
      </c>
      <c r="E78" s="4" t="s">
        <v>45</v>
      </c>
      <c r="F78" s="3">
        <v>7.0000000000000001E-3</v>
      </c>
      <c r="G78" s="3">
        <v>0.01</v>
      </c>
      <c r="H78" s="2"/>
      <c r="I78" s="23">
        <f t="shared" si="4"/>
        <v>1.4E-2</v>
      </c>
      <c r="J78" s="14">
        <f t="shared" si="5"/>
        <v>1.0000000000000009E-3</v>
      </c>
      <c r="Q78" s="16">
        <f t="shared" si="7"/>
        <v>2.5999999999999999E-2</v>
      </c>
      <c r="R78" s="14">
        <f t="shared" si="6"/>
        <v>0</v>
      </c>
    </row>
    <row r="79" spans="1:18">
      <c r="A79" s="4">
        <v>663</v>
      </c>
      <c r="B79" s="4">
        <v>6592096.0039999997</v>
      </c>
      <c r="C79" s="4">
        <v>153587.30499999999</v>
      </c>
      <c r="D79" s="4">
        <v>9.4580000000000002</v>
      </c>
      <c r="E79" s="4" t="s">
        <v>45</v>
      </c>
      <c r="F79" s="3">
        <v>7.0000000000000001E-3</v>
      </c>
      <c r="G79" s="3">
        <v>1.0999999999999999E-2</v>
      </c>
      <c r="H79" s="2"/>
      <c r="I79" s="23">
        <f t="shared" si="4"/>
        <v>1.4E-2</v>
      </c>
      <c r="J79" s="14">
        <f t="shared" si="5"/>
        <v>1.0000000000000009E-3</v>
      </c>
      <c r="Q79" s="16">
        <f t="shared" si="7"/>
        <v>2.7E-2</v>
      </c>
      <c r="R79" s="14">
        <f t="shared" si="6"/>
        <v>1.0000000000000009E-3</v>
      </c>
    </row>
    <row r="80" spans="1:18">
      <c r="A80" s="4">
        <v>664</v>
      </c>
      <c r="B80" s="4">
        <v>6592095.852</v>
      </c>
      <c r="C80" s="4">
        <v>153586.66500000001</v>
      </c>
      <c r="D80" s="4">
        <v>9.4619999999999997</v>
      </c>
      <c r="E80" s="4" t="s">
        <v>45</v>
      </c>
      <c r="F80" s="3">
        <v>7.0000000000000001E-3</v>
      </c>
      <c r="G80" s="3">
        <v>1.0999999999999999E-2</v>
      </c>
      <c r="H80" s="2"/>
      <c r="I80" s="23">
        <f t="shared" si="4"/>
        <v>1.4E-2</v>
      </c>
      <c r="J80" s="14">
        <f t="shared" si="5"/>
        <v>1.0000000000000009E-3</v>
      </c>
      <c r="Q80" s="16">
        <f t="shared" si="7"/>
        <v>2.7E-2</v>
      </c>
      <c r="R80" s="14">
        <f t="shared" si="6"/>
        <v>1.0000000000000009E-3</v>
      </c>
    </row>
    <row r="81" spans="1:18">
      <c r="A81" s="4">
        <v>665</v>
      </c>
      <c r="B81" s="4">
        <v>6592096.3030000003</v>
      </c>
      <c r="C81" s="4">
        <v>153585.837</v>
      </c>
      <c r="D81" s="4">
        <v>9.0660000000000007</v>
      </c>
      <c r="E81" s="4" t="s">
        <v>45</v>
      </c>
      <c r="F81" s="3">
        <v>7.0000000000000001E-3</v>
      </c>
      <c r="G81" s="3">
        <v>1.0999999999999999E-2</v>
      </c>
      <c r="H81" s="2"/>
      <c r="I81" s="23">
        <f t="shared" si="4"/>
        <v>1.4E-2</v>
      </c>
      <c r="J81" s="14">
        <f t="shared" si="5"/>
        <v>1.0000000000000009E-3</v>
      </c>
      <c r="Q81" s="16">
        <f t="shared" si="7"/>
        <v>2.7E-2</v>
      </c>
      <c r="R81" s="14">
        <f t="shared" si="6"/>
        <v>1.0000000000000009E-3</v>
      </c>
    </row>
    <row r="82" spans="1:18">
      <c r="A82" s="4">
        <v>666</v>
      </c>
      <c r="B82" s="4">
        <v>6592096.4440000001</v>
      </c>
      <c r="C82" s="4">
        <v>153584.59099999999</v>
      </c>
      <c r="D82" s="4">
        <v>9.1140000000000008</v>
      </c>
      <c r="E82" s="4" t="s">
        <v>45</v>
      </c>
      <c r="F82" s="3">
        <v>7.0000000000000001E-3</v>
      </c>
      <c r="G82" s="3">
        <v>1.0999999999999999E-2</v>
      </c>
      <c r="H82" s="2"/>
      <c r="I82" s="23">
        <f t="shared" si="4"/>
        <v>1.4E-2</v>
      </c>
      <c r="J82" s="14">
        <f t="shared" si="5"/>
        <v>1.0000000000000009E-3</v>
      </c>
      <c r="Q82" s="16">
        <f t="shared" si="7"/>
        <v>2.7E-2</v>
      </c>
      <c r="R82" s="14">
        <f t="shared" si="6"/>
        <v>1.0000000000000009E-3</v>
      </c>
    </row>
    <row r="83" spans="1:18">
      <c r="A83" s="4">
        <v>667</v>
      </c>
      <c r="B83" s="4">
        <v>6592112.7139999997</v>
      </c>
      <c r="C83" s="4">
        <v>153586.46400000001</v>
      </c>
      <c r="D83" s="4">
        <v>8.8819999999999997</v>
      </c>
      <c r="E83" s="4" t="s">
        <v>45</v>
      </c>
      <c r="F83" s="3">
        <v>1.2E-2</v>
      </c>
      <c r="G83" s="3">
        <v>1.7000000000000001E-2</v>
      </c>
      <c r="H83" s="2"/>
      <c r="I83" s="23">
        <f t="shared" si="4"/>
        <v>2.4E-2</v>
      </c>
      <c r="J83" s="14">
        <f t="shared" si="5"/>
        <v>1.1000000000000001E-2</v>
      </c>
      <c r="Q83" s="16">
        <f t="shared" si="7"/>
        <v>3.7999999999999999E-2</v>
      </c>
      <c r="R83" s="14">
        <f t="shared" si="6"/>
        <v>1.2E-2</v>
      </c>
    </row>
    <row r="84" spans="1:18">
      <c r="A84" s="4">
        <v>668</v>
      </c>
      <c r="B84" s="4">
        <v>6592112.983</v>
      </c>
      <c r="C84" s="4">
        <v>153587.25099999999</v>
      </c>
      <c r="D84" s="4">
        <v>8.8759999999999994</v>
      </c>
      <c r="E84" s="4" t="s">
        <v>45</v>
      </c>
      <c r="F84" s="3">
        <v>1.0999999999999999E-2</v>
      </c>
      <c r="G84" s="3">
        <v>1.4999999999999999E-2</v>
      </c>
      <c r="H84" s="2"/>
      <c r="I84" s="23">
        <f t="shared" si="4"/>
        <v>2.1999999999999999E-2</v>
      </c>
      <c r="J84" s="14">
        <f t="shared" si="5"/>
        <v>8.9999999999999993E-3</v>
      </c>
      <c r="Q84" s="16">
        <f t="shared" si="7"/>
        <v>3.4000000000000002E-2</v>
      </c>
      <c r="R84" s="14">
        <f t="shared" si="6"/>
        <v>8.0000000000000036E-3</v>
      </c>
    </row>
    <row r="85" spans="1:18">
      <c r="A85" s="4">
        <v>669</v>
      </c>
      <c r="B85" s="4">
        <v>6592112.9110000003</v>
      </c>
      <c r="C85" s="4">
        <v>153588.76699999999</v>
      </c>
      <c r="D85" s="4">
        <v>9.6340000000000003</v>
      </c>
      <c r="E85" s="4" t="s">
        <v>45</v>
      </c>
      <c r="F85" s="3">
        <v>8.0000000000000002E-3</v>
      </c>
      <c r="G85" s="3">
        <v>1.0999999999999999E-2</v>
      </c>
      <c r="H85" s="2"/>
      <c r="I85" s="23">
        <f t="shared" si="4"/>
        <v>1.6E-2</v>
      </c>
      <c r="J85" s="14">
        <f t="shared" si="5"/>
        <v>3.0000000000000009E-3</v>
      </c>
      <c r="Q85" s="16">
        <f t="shared" si="7"/>
        <v>2.7E-2</v>
      </c>
      <c r="R85" s="14">
        <f t="shared" si="6"/>
        <v>1.0000000000000009E-3</v>
      </c>
    </row>
    <row r="86" spans="1:18">
      <c r="A86" s="4">
        <v>670</v>
      </c>
      <c r="B86" s="4">
        <v>6592113.2300000004</v>
      </c>
      <c r="C86" s="4">
        <v>153592.41800000001</v>
      </c>
      <c r="D86" s="4">
        <v>9.5180000000000007</v>
      </c>
      <c r="E86" s="4" t="s">
        <v>45</v>
      </c>
      <c r="F86" s="3">
        <v>7.0000000000000001E-3</v>
      </c>
      <c r="G86" s="3">
        <v>0.01</v>
      </c>
      <c r="H86" s="2"/>
      <c r="I86" s="23">
        <f t="shared" si="4"/>
        <v>1.4E-2</v>
      </c>
      <c r="J86" s="14">
        <f t="shared" si="5"/>
        <v>1.0000000000000009E-3</v>
      </c>
      <c r="Q86" s="16">
        <f t="shared" si="7"/>
        <v>2.5999999999999999E-2</v>
      </c>
      <c r="R86" s="14">
        <f t="shared" si="6"/>
        <v>0</v>
      </c>
    </row>
    <row r="87" spans="1:18">
      <c r="A87" s="4">
        <v>671</v>
      </c>
      <c r="B87" s="4">
        <v>6592113.2070000004</v>
      </c>
      <c r="C87" s="4">
        <v>153592.91800000001</v>
      </c>
      <c r="D87" s="4">
        <v>9.3490000000000002</v>
      </c>
      <c r="E87" s="4" t="s">
        <v>45</v>
      </c>
      <c r="F87" s="3">
        <v>6.0000000000000001E-3</v>
      </c>
      <c r="G87" s="3">
        <v>8.9999999999999993E-3</v>
      </c>
      <c r="H87" s="2"/>
      <c r="I87" s="23">
        <f t="shared" si="4"/>
        <v>1.2E-2</v>
      </c>
      <c r="J87" s="14">
        <f t="shared" si="5"/>
        <v>-9.9999999999999915E-4</v>
      </c>
      <c r="Q87" s="16">
        <f t="shared" si="7"/>
        <v>2.4E-2</v>
      </c>
      <c r="R87" s="14">
        <f t="shared" si="6"/>
        <v>-1.9999999999999983E-3</v>
      </c>
    </row>
    <row r="88" spans="1:18">
      <c r="A88" s="4">
        <v>672</v>
      </c>
      <c r="B88" s="4">
        <v>6592113.4440000001</v>
      </c>
      <c r="C88" s="4">
        <v>153595.01999999999</v>
      </c>
      <c r="D88" s="4">
        <v>8.8089999999999993</v>
      </c>
      <c r="E88" s="4" t="s">
        <v>45</v>
      </c>
      <c r="F88" s="3">
        <v>6.0000000000000001E-3</v>
      </c>
      <c r="G88" s="3">
        <v>0.01</v>
      </c>
      <c r="H88" s="2"/>
      <c r="I88" s="23">
        <f t="shared" si="4"/>
        <v>1.2E-2</v>
      </c>
      <c r="J88" s="14">
        <f t="shared" si="5"/>
        <v>-9.9999999999999915E-4</v>
      </c>
      <c r="Q88" s="16">
        <f t="shared" si="7"/>
        <v>2.5999999999999999E-2</v>
      </c>
      <c r="R88" s="14">
        <f t="shared" si="6"/>
        <v>0</v>
      </c>
    </row>
    <row r="89" spans="1:18">
      <c r="A89" s="4">
        <v>673</v>
      </c>
      <c r="B89" s="4">
        <v>6592113.2379999999</v>
      </c>
      <c r="C89" s="4">
        <v>153598.391</v>
      </c>
      <c r="D89" s="4">
        <v>8.7289999999999992</v>
      </c>
      <c r="E89" s="4" t="s">
        <v>45</v>
      </c>
      <c r="F89" s="3">
        <v>6.0000000000000001E-3</v>
      </c>
      <c r="G89" s="3">
        <v>8.9999999999999993E-3</v>
      </c>
      <c r="H89" s="2"/>
      <c r="I89" s="23">
        <f t="shared" si="4"/>
        <v>1.2E-2</v>
      </c>
      <c r="J89" s="14">
        <f t="shared" si="5"/>
        <v>-9.9999999999999915E-4</v>
      </c>
      <c r="Q89" s="16">
        <f t="shared" si="7"/>
        <v>2.4E-2</v>
      </c>
      <c r="R89" s="14">
        <f t="shared" si="6"/>
        <v>-1.9999999999999983E-3</v>
      </c>
    </row>
    <row r="90" spans="1:18">
      <c r="A90" s="4">
        <v>674</v>
      </c>
      <c r="B90" s="4">
        <v>6592130.7130000005</v>
      </c>
      <c r="C90" s="4">
        <v>153599.25899999999</v>
      </c>
      <c r="D90" s="4">
        <v>8.4049999999999994</v>
      </c>
      <c r="E90" s="4" t="s">
        <v>45</v>
      </c>
      <c r="F90" s="3">
        <v>5.0000000000000001E-3</v>
      </c>
      <c r="G90" s="3">
        <v>8.0000000000000002E-3</v>
      </c>
      <c r="H90" s="2"/>
      <c r="I90" s="23">
        <f t="shared" si="4"/>
        <v>0.01</v>
      </c>
      <c r="J90" s="14">
        <f t="shared" si="5"/>
        <v>-2.9999999999999992E-3</v>
      </c>
      <c r="Q90" s="16">
        <f t="shared" si="7"/>
        <v>2.3E-2</v>
      </c>
      <c r="R90" s="14">
        <f t="shared" si="6"/>
        <v>-2.9999999999999992E-3</v>
      </c>
    </row>
    <row r="91" spans="1:18">
      <c r="A91" s="4">
        <v>675</v>
      </c>
      <c r="B91" s="4">
        <v>6592129.9859999996</v>
      </c>
      <c r="C91" s="4">
        <v>153595.97099999999</v>
      </c>
      <c r="D91" s="4">
        <v>8.5009999999999994</v>
      </c>
      <c r="E91" s="4" t="s">
        <v>45</v>
      </c>
      <c r="F91" s="3">
        <v>5.0000000000000001E-3</v>
      </c>
      <c r="G91" s="3">
        <v>8.9999999999999993E-3</v>
      </c>
      <c r="H91" s="2"/>
      <c r="I91" s="23">
        <f t="shared" ref="I91:I154" si="8">2*F91</f>
        <v>0.01</v>
      </c>
      <c r="J91" s="14">
        <f t="shared" ref="J91:J154" si="9">I91-$K$8</f>
        <v>-2.9999999999999992E-3</v>
      </c>
      <c r="Q91" s="16">
        <f t="shared" si="7"/>
        <v>2.4E-2</v>
      </c>
      <c r="R91" s="14">
        <f t="shared" ref="R91:R154" si="10">Q91-$S$8</f>
        <v>-1.9999999999999983E-3</v>
      </c>
    </row>
    <row r="92" spans="1:18">
      <c r="A92" s="4">
        <v>676</v>
      </c>
      <c r="B92" s="4">
        <v>6592130.0659999996</v>
      </c>
      <c r="C92" s="4">
        <v>153593.799</v>
      </c>
      <c r="D92" s="4">
        <v>9.6340000000000003</v>
      </c>
      <c r="E92" s="4" t="s">
        <v>45</v>
      </c>
      <c r="F92" s="3">
        <v>6.0000000000000001E-3</v>
      </c>
      <c r="G92" s="3">
        <v>8.9999999999999993E-3</v>
      </c>
      <c r="H92" s="2"/>
      <c r="I92" s="23">
        <f t="shared" si="8"/>
        <v>1.2E-2</v>
      </c>
      <c r="J92" s="14">
        <f t="shared" si="9"/>
        <v>-9.9999999999999915E-4</v>
      </c>
      <c r="Q92" s="16">
        <f t="shared" si="7"/>
        <v>2.4E-2</v>
      </c>
      <c r="R92" s="14">
        <f t="shared" si="10"/>
        <v>-1.9999999999999983E-3</v>
      </c>
    </row>
    <row r="93" spans="1:18">
      <c r="A93" s="4">
        <v>677</v>
      </c>
      <c r="B93" s="4">
        <v>6592129.7130000005</v>
      </c>
      <c r="C93" s="4">
        <v>153590.70699999999</v>
      </c>
      <c r="D93" s="4">
        <v>9.64</v>
      </c>
      <c r="E93" s="4" t="s">
        <v>45</v>
      </c>
      <c r="F93" s="3">
        <v>6.0000000000000001E-3</v>
      </c>
      <c r="G93" s="3">
        <v>0.01</v>
      </c>
      <c r="H93" s="2"/>
      <c r="I93" s="23">
        <f t="shared" si="8"/>
        <v>1.2E-2</v>
      </c>
      <c r="J93" s="14">
        <f t="shared" si="9"/>
        <v>-9.9999999999999915E-4</v>
      </c>
      <c r="Q93" s="16">
        <f t="shared" si="7"/>
        <v>2.5999999999999999E-2</v>
      </c>
      <c r="R93" s="14">
        <f t="shared" si="10"/>
        <v>0</v>
      </c>
    </row>
    <row r="94" spans="1:18">
      <c r="A94" s="4">
        <v>678</v>
      </c>
      <c r="B94" s="4">
        <v>6592129.6430000002</v>
      </c>
      <c r="C94" s="4">
        <v>153590.10699999999</v>
      </c>
      <c r="D94" s="4">
        <v>9.5299999999999994</v>
      </c>
      <c r="E94" s="4" t="s">
        <v>45</v>
      </c>
      <c r="F94" s="3">
        <v>6.0000000000000001E-3</v>
      </c>
      <c r="G94" s="3">
        <v>0.01</v>
      </c>
      <c r="H94" s="2"/>
      <c r="I94" s="23">
        <f t="shared" si="8"/>
        <v>1.2E-2</v>
      </c>
      <c r="J94" s="14">
        <f t="shared" si="9"/>
        <v>-9.9999999999999915E-4</v>
      </c>
      <c r="Q94" s="16">
        <f t="shared" si="7"/>
        <v>2.5999999999999999E-2</v>
      </c>
      <c r="R94" s="14">
        <f t="shared" si="10"/>
        <v>0</v>
      </c>
    </row>
    <row r="95" spans="1:18">
      <c r="A95" s="4">
        <v>679</v>
      </c>
      <c r="B95" s="4">
        <v>6592129.585</v>
      </c>
      <c r="C95" s="4">
        <v>153588.02900000001</v>
      </c>
      <c r="D95" s="4">
        <v>8.4719999999999995</v>
      </c>
      <c r="E95" s="4" t="s">
        <v>45</v>
      </c>
      <c r="F95" s="3">
        <v>7.0000000000000001E-3</v>
      </c>
      <c r="G95" s="3">
        <v>1.0999999999999999E-2</v>
      </c>
      <c r="H95" s="2"/>
      <c r="I95" s="23">
        <f t="shared" si="8"/>
        <v>1.4E-2</v>
      </c>
      <c r="J95" s="14">
        <f t="shared" si="9"/>
        <v>1.0000000000000009E-3</v>
      </c>
      <c r="Q95" s="16">
        <f t="shared" si="7"/>
        <v>2.7E-2</v>
      </c>
      <c r="R95" s="14">
        <f t="shared" si="10"/>
        <v>1.0000000000000009E-3</v>
      </c>
    </row>
    <row r="96" spans="1:18">
      <c r="A96" s="4">
        <v>680</v>
      </c>
      <c r="B96" s="4">
        <v>6592129.7089999998</v>
      </c>
      <c r="C96" s="4">
        <v>153587.30799999999</v>
      </c>
      <c r="D96" s="4">
        <v>8.4749999999999996</v>
      </c>
      <c r="E96" s="4" t="s">
        <v>45</v>
      </c>
      <c r="F96" s="3">
        <v>6.0000000000000001E-3</v>
      </c>
      <c r="G96" s="3">
        <v>0.01</v>
      </c>
      <c r="H96" s="2"/>
      <c r="I96" s="23">
        <f t="shared" si="8"/>
        <v>1.2E-2</v>
      </c>
      <c r="J96" s="14">
        <f t="shared" si="9"/>
        <v>-9.9999999999999915E-4</v>
      </c>
      <c r="Q96" s="16">
        <f t="shared" si="7"/>
        <v>2.5999999999999999E-2</v>
      </c>
      <c r="R96" s="14">
        <f t="shared" si="10"/>
        <v>0</v>
      </c>
    </row>
    <row r="97" spans="1:18">
      <c r="A97" s="4">
        <v>681</v>
      </c>
      <c r="B97" s="4">
        <v>6592143.6830000002</v>
      </c>
      <c r="C97" s="4">
        <v>153588.07500000001</v>
      </c>
      <c r="D97" s="4">
        <v>8.73</v>
      </c>
      <c r="E97" s="4" t="s">
        <v>45</v>
      </c>
      <c r="F97" s="3">
        <v>0.01</v>
      </c>
      <c r="G97" s="3">
        <v>1.4999999999999999E-2</v>
      </c>
      <c r="H97" s="2"/>
      <c r="I97" s="23">
        <f t="shared" si="8"/>
        <v>0.02</v>
      </c>
      <c r="J97" s="14">
        <f t="shared" si="9"/>
        <v>7.000000000000001E-3</v>
      </c>
      <c r="Q97" s="16">
        <f t="shared" si="7"/>
        <v>3.4000000000000002E-2</v>
      </c>
      <c r="R97" s="14">
        <f t="shared" si="10"/>
        <v>8.0000000000000036E-3</v>
      </c>
    </row>
    <row r="98" spans="1:18">
      <c r="A98" s="4">
        <v>682</v>
      </c>
      <c r="B98" s="4">
        <v>6592144.1220000004</v>
      </c>
      <c r="C98" s="4">
        <v>153589.13500000001</v>
      </c>
      <c r="D98" s="4">
        <v>8.7070000000000007</v>
      </c>
      <c r="E98" s="4" t="s">
        <v>45</v>
      </c>
      <c r="F98" s="3">
        <v>8.9999999999999993E-3</v>
      </c>
      <c r="G98" s="3">
        <v>1.2999999999999999E-2</v>
      </c>
      <c r="H98" s="2"/>
      <c r="I98" s="23">
        <f t="shared" si="8"/>
        <v>1.7999999999999999E-2</v>
      </c>
      <c r="J98" s="14">
        <f t="shared" si="9"/>
        <v>4.9999999999999992E-3</v>
      </c>
      <c r="Q98" s="16">
        <f t="shared" si="7"/>
        <v>3.1E-2</v>
      </c>
      <c r="R98" s="14">
        <f t="shared" si="10"/>
        <v>5.000000000000001E-3</v>
      </c>
    </row>
    <row r="99" spans="1:18">
      <c r="A99" s="4">
        <v>683</v>
      </c>
      <c r="B99" s="4">
        <v>6592144.3300000001</v>
      </c>
      <c r="C99" s="4">
        <v>153590.88200000001</v>
      </c>
      <c r="D99" s="4">
        <v>9.6470000000000002</v>
      </c>
      <c r="E99" s="4" t="s">
        <v>45</v>
      </c>
      <c r="F99" s="3">
        <v>8.0000000000000002E-3</v>
      </c>
      <c r="G99" s="3">
        <v>1.2E-2</v>
      </c>
      <c r="H99" s="2"/>
      <c r="I99" s="23">
        <f t="shared" si="8"/>
        <v>1.6E-2</v>
      </c>
      <c r="J99" s="14">
        <f t="shared" si="9"/>
        <v>3.0000000000000009E-3</v>
      </c>
      <c r="Q99" s="16">
        <f t="shared" si="7"/>
        <v>2.9000000000000001E-2</v>
      </c>
      <c r="R99" s="14">
        <f t="shared" si="10"/>
        <v>3.0000000000000027E-3</v>
      </c>
    </row>
    <row r="100" spans="1:18">
      <c r="A100" s="4">
        <v>684</v>
      </c>
      <c r="B100" s="4">
        <v>6592144.4970000004</v>
      </c>
      <c r="C100" s="4">
        <v>153594.644</v>
      </c>
      <c r="D100" s="4">
        <v>9.68</v>
      </c>
      <c r="E100" s="4" t="s">
        <v>45</v>
      </c>
      <c r="F100" s="3">
        <v>6.0000000000000001E-3</v>
      </c>
      <c r="G100" s="3">
        <v>0.01</v>
      </c>
      <c r="H100" s="2"/>
      <c r="I100" s="23">
        <f t="shared" si="8"/>
        <v>1.2E-2</v>
      </c>
      <c r="J100" s="14">
        <f t="shared" si="9"/>
        <v>-9.9999999999999915E-4</v>
      </c>
      <c r="Q100" s="16">
        <f t="shared" si="7"/>
        <v>2.5999999999999999E-2</v>
      </c>
      <c r="R100" s="14">
        <f t="shared" si="10"/>
        <v>0</v>
      </c>
    </row>
    <row r="101" spans="1:18">
      <c r="A101" s="4">
        <v>685</v>
      </c>
      <c r="B101" s="4">
        <v>6592144.5939999996</v>
      </c>
      <c r="C101" s="4">
        <v>153597.239</v>
      </c>
      <c r="D101" s="4">
        <v>8.4019999999999992</v>
      </c>
      <c r="E101" s="4" t="s">
        <v>45</v>
      </c>
      <c r="F101" s="3">
        <v>6.0000000000000001E-3</v>
      </c>
      <c r="G101" s="3">
        <v>8.9999999999999993E-3</v>
      </c>
      <c r="H101" s="2"/>
      <c r="I101" s="23">
        <f t="shared" si="8"/>
        <v>1.2E-2</v>
      </c>
      <c r="J101" s="14">
        <f t="shared" si="9"/>
        <v>-9.9999999999999915E-4</v>
      </c>
      <c r="Q101" s="16">
        <f t="shared" si="7"/>
        <v>2.4E-2</v>
      </c>
      <c r="R101" s="14">
        <f t="shared" si="10"/>
        <v>-1.9999999999999983E-3</v>
      </c>
    </row>
    <row r="102" spans="1:18">
      <c r="A102" s="4">
        <v>686</v>
      </c>
      <c r="B102" s="4">
        <v>6592144.4500000002</v>
      </c>
      <c r="C102" s="4">
        <v>153599.258</v>
      </c>
      <c r="D102" s="4">
        <v>8.5419999999999998</v>
      </c>
      <c r="E102" s="4" t="s">
        <v>45</v>
      </c>
      <c r="F102" s="3">
        <v>6.0000000000000001E-3</v>
      </c>
      <c r="G102" s="3">
        <v>8.9999999999999993E-3</v>
      </c>
      <c r="H102" s="2"/>
      <c r="I102" s="23">
        <f t="shared" si="8"/>
        <v>1.2E-2</v>
      </c>
      <c r="J102" s="14">
        <f t="shared" si="9"/>
        <v>-9.9999999999999915E-4</v>
      </c>
      <c r="Q102" s="16">
        <f t="shared" si="7"/>
        <v>2.4E-2</v>
      </c>
      <c r="R102" s="14">
        <f t="shared" si="10"/>
        <v>-1.9999999999999983E-3</v>
      </c>
    </row>
    <row r="103" spans="1:18">
      <c r="A103" s="4">
        <v>687</v>
      </c>
      <c r="B103" s="4">
        <v>6592142.1849999996</v>
      </c>
      <c r="C103" s="4">
        <v>153600.22899999999</v>
      </c>
      <c r="D103" s="4">
        <v>8.6809999999999992</v>
      </c>
      <c r="E103" s="4" t="s">
        <v>45</v>
      </c>
      <c r="F103" s="3">
        <v>6.0000000000000001E-3</v>
      </c>
      <c r="G103" s="3">
        <v>0.01</v>
      </c>
      <c r="H103" s="2"/>
      <c r="I103" s="23">
        <f t="shared" si="8"/>
        <v>1.2E-2</v>
      </c>
      <c r="J103" s="14">
        <f t="shared" si="9"/>
        <v>-9.9999999999999915E-4</v>
      </c>
      <c r="Q103" s="16">
        <f t="shared" si="7"/>
        <v>2.5999999999999999E-2</v>
      </c>
      <c r="R103" s="14">
        <f t="shared" si="10"/>
        <v>0</v>
      </c>
    </row>
    <row r="104" spans="1:18">
      <c r="A104" s="4">
        <v>688</v>
      </c>
      <c r="B104" s="4">
        <v>6592139.7019999996</v>
      </c>
      <c r="C104" s="4">
        <v>153601.46100000001</v>
      </c>
      <c r="D104" s="4">
        <v>8.6739999999999995</v>
      </c>
      <c r="E104" s="4" t="s">
        <v>45</v>
      </c>
      <c r="F104" s="3">
        <v>6.0000000000000001E-3</v>
      </c>
      <c r="G104" s="3">
        <v>0.01</v>
      </c>
      <c r="H104" s="2"/>
      <c r="I104" s="23">
        <f t="shared" si="8"/>
        <v>1.2E-2</v>
      </c>
      <c r="J104" s="14">
        <f t="shared" si="9"/>
        <v>-9.9999999999999915E-4</v>
      </c>
      <c r="Q104" s="16">
        <f t="shared" si="7"/>
        <v>2.5999999999999999E-2</v>
      </c>
      <c r="R104" s="14">
        <f t="shared" si="10"/>
        <v>0</v>
      </c>
    </row>
    <row r="105" spans="1:18">
      <c r="A105" s="4">
        <v>689</v>
      </c>
      <c r="B105" s="4">
        <v>6593493.0209999997</v>
      </c>
      <c r="C105" s="4">
        <v>153536.38399999999</v>
      </c>
      <c r="D105" s="4">
        <v>-77.254999999999995</v>
      </c>
      <c r="E105" s="4" t="s">
        <v>46</v>
      </c>
      <c r="F105" s="3">
        <v>6.0000000000000001E-3</v>
      </c>
      <c r="G105" s="3">
        <v>0.01</v>
      </c>
      <c r="H105" s="2"/>
      <c r="I105" s="23">
        <f t="shared" si="8"/>
        <v>1.2E-2</v>
      </c>
      <c r="J105" s="14">
        <f t="shared" si="9"/>
        <v>-9.9999999999999915E-4</v>
      </c>
      <c r="Q105" s="16">
        <f t="shared" si="7"/>
        <v>2.5999999999999999E-2</v>
      </c>
      <c r="R105" s="14">
        <f t="shared" si="10"/>
        <v>0</v>
      </c>
    </row>
    <row r="106" spans="1:18">
      <c r="A106" s="4" t="s">
        <v>47</v>
      </c>
      <c r="B106" s="4">
        <v>6593486.0700000003</v>
      </c>
      <c r="C106" s="4">
        <v>153538.03099999999</v>
      </c>
      <c r="D106" s="4">
        <v>20.405000000000001</v>
      </c>
      <c r="E106" s="4" t="s">
        <v>48</v>
      </c>
      <c r="F106" s="3">
        <v>2E-3</v>
      </c>
      <c r="G106" s="3">
        <v>3.0000000000000001E-3</v>
      </c>
      <c r="H106" s="2"/>
      <c r="I106" s="23">
        <f t="shared" si="8"/>
        <v>4.0000000000000001E-3</v>
      </c>
      <c r="J106" s="14">
        <f t="shared" si="9"/>
        <v>-8.9999999999999993E-3</v>
      </c>
      <c r="Q106" s="16">
        <f t="shared" si="7"/>
        <v>1.7000000000000001E-2</v>
      </c>
      <c r="R106" s="14">
        <f t="shared" si="10"/>
        <v>-8.9999999999999976E-3</v>
      </c>
    </row>
    <row r="107" spans="1:18">
      <c r="A107" s="4">
        <v>691</v>
      </c>
      <c r="B107" s="4">
        <v>6591658.5880000005</v>
      </c>
      <c r="C107" s="4">
        <v>153461.88099999999</v>
      </c>
      <c r="D107" s="4">
        <v>8.7940000000000005</v>
      </c>
      <c r="E107" s="4" t="s">
        <v>49</v>
      </c>
      <c r="F107" s="3">
        <v>5.0000000000000001E-3</v>
      </c>
      <c r="G107" s="3">
        <v>8.0000000000000002E-3</v>
      </c>
      <c r="H107" s="2"/>
      <c r="I107" s="23">
        <f t="shared" si="8"/>
        <v>0.01</v>
      </c>
      <c r="J107" s="14">
        <f t="shared" si="9"/>
        <v>-2.9999999999999992E-3</v>
      </c>
      <c r="Q107" s="16">
        <f t="shared" si="7"/>
        <v>2.3E-2</v>
      </c>
      <c r="R107" s="14">
        <f t="shared" si="10"/>
        <v>-2.9999999999999992E-3</v>
      </c>
    </row>
    <row r="108" spans="1:18">
      <c r="A108" s="4">
        <v>692</v>
      </c>
      <c r="B108" s="4">
        <v>6591659.1220000004</v>
      </c>
      <c r="C108" s="4">
        <v>153461.451</v>
      </c>
      <c r="D108" s="4">
        <v>8.6790000000000003</v>
      </c>
      <c r="E108" s="4" t="s">
        <v>50</v>
      </c>
      <c r="F108" s="3">
        <v>5.0000000000000001E-3</v>
      </c>
      <c r="G108" s="3">
        <v>7.0000000000000001E-3</v>
      </c>
      <c r="H108" s="2"/>
      <c r="I108" s="23">
        <f t="shared" si="8"/>
        <v>0.01</v>
      </c>
      <c r="J108" s="14">
        <f t="shared" si="9"/>
        <v>-2.9999999999999992E-3</v>
      </c>
      <c r="Q108" s="16">
        <f t="shared" si="7"/>
        <v>2.1000000000000001E-2</v>
      </c>
      <c r="R108" s="14">
        <f t="shared" si="10"/>
        <v>-4.9999999999999975E-3</v>
      </c>
    </row>
    <row r="109" spans="1:18">
      <c r="A109" s="4">
        <v>693</v>
      </c>
      <c r="B109" s="4">
        <v>6591659.9469999997</v>
      </c>
      <c r="C109" s="4">
        <v>153461.073</v>
      </c>
      <c r="D109" s="4">
        <v>8.6890000000000001</v>
      </c>
      <c r="E109" s="4" t="s">
        <v>50</v>
      </c>
      <c r="F109" s="3">
        <v>5.0000000000000001E-3</v>
      </c>
      <c r="G109" s="3">
        <v>7.0000000000000001E-3</v>
      </c>
      <c r="H109" s="2"/>
      <c r="I109" s="23">
        <f t="shared" si="8"/>
        <v>0.01</v>
      </c>
      <c r="J109" s="14">
        <f t="shared" si="9"/>
        <v>-2.9999999999999992E-3</v>
      </c>
      <c r="Q109" s="16">
        <f t="shared" si="7"/>
        <v>2.1000000000000001E-2</v>
      </c>
      <c r="R109" s="14">
        <f t="shared" si="10"/>
        <v>-4.9999999999999975E-3</v>
      </c>
    </row>
    <row r="110" spans="1:18">
      <c r="A110" s="4">
        <v>694</v>
      </c>
      <c r="B110" s="4">
        <v>6591660.9019999998</v>
      </c>
      <c r="C110" s="4">
        <v>153461.125</v>
      </c>
      <c r="D110" s="4">
        <v>8.6579999999999995</v>
      </c>
      <c r="E110" s="4" t="s">
        <v>50</v>
      </c>
      <c r="F110" s="3">
        <v>5.0000000000000001E-3</v>
      </c>
      <c r="G110" s="3">
        <v>7.0000000000000001E-3</v>
      </c>
      <c r="H110" s="2"/>
      <c r="I110" s="23">
        <f t="shared" si="8"/>
        <v>0.01</v>
      </c>
      <c r="J110" s="14">
        <f t="shared" si="9"/>
        <v>-2.9999999999999992E-3</v>
      </c>
      <c r="Q110" s="16">
        <f t="shared" si="7"/>
        <v>2.1000000000000001E-2</v>
      </c>
      <c r="R110" s="14">
        <f t="shared" si="10"/>
        <v>-4.9999999999999975E-3</v>
      </c>
    </row>
    <row r="111" spans="1:18">
      <c r="A111" s="4">
        <v>695</v>
      </c>
      <c r="B111" s="4">
        <v>6591670.1440000003</v>
      </c>
      <c r="C111" s="4">
        <v>153464.09599999999</v>
      </c>
      <c r="D111" s="4">
        <v>8.7070000000000007</v>
      </c>
      <c r="E111" s="4" t="s">
        <v>50</v>
      </c>
      <c r="F111" s="3">
        <v>6.0000000000000001E-3</v>
      </c>
      <c r="G111" s="3">
        <v>8.0000000000000002E-3</v>
      </c>
      <c r="H111" s="2"/>
      <c r="I111" s="23">
        <f t="shared" si="8"/>
        <v>1.2E-2</v>
      </c>
      <c r="J111" s="14">
        <f t="shared" si="9"/>
        <v>-9.9999999999999915E-4</v>
      </c>
      <c r="Q111" s="16">
        <f t="shared" si="7"/>
        <v>2.3E-2</v>
      </c>
      <c r="R111" s="14">
        <f t="shared" si="10"/>
        <v>-2.9999999999999992E-3</v>
      </c>
    </row>
    <row r="112" spans="1:18">
      <c r="A112" s="4">
        <v>696</v>
      </c>
      <c r="B112" s="4">
        <v>6591676.8430000003</v>
      </c>
      <c r="C112" s="4">
        <v>153466.23300000001</v>
      </c>
      <c r="D112" s="4">
        <v>8.8379999999999992</v>
      </c>
      <c r="E112" s="4" t="s">
        <v>50</v>
      </c>
      <c r="F112" s="3">
        <v>7.0000000000000001E-3</v>
      </c>
      <c r="G112" s="3">
        <v>0.01</v>
      </c>
      <c r="H112" s="2"/>
      <c r="I112" s="23">
        <f t="shared" si="8"/>
        <v>1.4E-2</v>
      </c>
      <c r="J112" s="14">
        <f t="shared" si="9"/>
        <v>1.0000000000000009E-3</v>
      </c>
      <c r="Q112" s="16">
        <f t="shared" si="7"/>
        <v>2.5999999999999999E-2</v>
      </c>
      <c r="R112" s="14">
        <f t="shared" si="10"/>
        <v>0</v>
      </c>
    </row>
    <row r="113" spans="1:18">
      <c r="A113" s="4">
        <v>697</v>
      </c>
      <c r="B113" s="4">
        <v>6591690.8210000005</v>
      </c>
      <c r="C113" s="4">
        <v>153470.56</v>
      </c>
      <c r="D113" s="4">
        <v>9.2230000000000008</v>
      </c>
      <c r="E113" s="4" t="s">
        <v>50</v>
      </c>
      <c r="F113" s="3">
        <v>7.0000000000000001E-3</v>
      </c>
      <c r="G113" s="3">
        <v>1.0999999999999999E-2</v>
      </c>
      <c r="H113" s="2"/>
      <c r="I113" s="23">
        <f t="shared" si="8"/>
        <v>1.4E-2</v>
      </c>
      <c r="J113" s="14">
        <f t="shared" si="9"/>
        <v>1.0000000000000009E-3</v>
      </c>
      <c r="Q113" s="16">
        <f t="shared" si="7"/>
        <v>2.7E-2</v>
      </c>
      <c r="R113" s="14">
        <f t="shared" si="10"/>
        <v>1.0000000000000009E-3</v>
      </c>
    </row>
    <row r="114" spans="1:18">
      <c r="A114" s="4">
        <v>698</v>
      </c>
      <c r="B114" s="4">
        <v>6591696.8310000002</v>
      </c>
      <c r="C114" s="4">
        <v>153472.37100000001</v>
      </c>
      <c r="D114" s="4">
        <v>9.0649999999999995</v>
      </c>
      <c r="E114" s="4" t="s">
        <v>50</v>
      </c>
      <c r="F114" s="3">
        <v>6.0000000000000001E-3</v>
      </c>
      <c r="G114" s="3">
        <v>8.9999999999999993E-3</v>
      </c>
      <c r="H114" s="2"/>
      <c r="I114" s="23">
        <f t="shared" si="8"/>
        <v>1.2E-2</v>
      </c>
      <c r="J114" s="14">
        <f t="shared" si="9"/>
        <v>-9.9999999999999915E-4</v>
      </c>
      <c r="Q114" s="16">
        <f t="shared" si="7"/>
        <v>2.4E-2</v>
      </c>
      <c r="R114" s="14">
        <f t="shared" si="10"/>
        <v>-1.9999999999999983E-3</v>
      </c>
    </row>
    <row r="115" spans="1:18">
      <c r="A115" s="4">
        <v>699</v>
      </c>
      <c r="B115" s="4">
        <v>6591701.8619999997</v>
      </c>
      <c r="C115" s="4">
        <v>153473.777</v>
      </c>
      <c r="D115" s="4">
        <v>8.9969999999999999</v>
      </c>
      <c r="E115" s="4" t="s">
        <v>50</v>
      </c>
      <c r="F115" s="3">
        <v>6.0000000000000001E-3</v>
      </c>
      <c r="G115" s="3">
        <v>0.01</v>
      </c>
      <c r="H115" s="2"/>
      <c r="I115" s="23">
        <f t="shared" si="8"/>
        <v>1.2E-2</v>
      </c>
      <c r="J115" s="14">
        <f t="shared" si="9"/>
        <v>-9.9999999999999915E-4</v>
      </c>
      <c r="Q115" s="16">
        <f t="shared" si="7"/>
        <v>2.5999999999999999E-2</v>
      </c>
      <c r="R115" s="14">
        <f t="shared" si="10"/>
        <v>0</v>
      </c>
    </row>
    <row r="116" spans="1:18">
      <c r="A116" s="4">
        <v>700</v>
      </c>
      <c r="B116" s="4">
        <v>6591705.8380000005</v>
      </c>
      <c r="C116" s="4">
        <v>153474.753</v>
      </c>
      <c r="D116" s="4">
        <v>9.1449999999999996</v>
      </c>
      <c r="E116" s="4" t="s">
        <v>50</v>
      </c>
      <c r="F116" s="3">
        <v>6.0000000000000001E-3</v>
      </c>
      <c r="G116" s="3">
        <v>8.9999999999999993E-3</v>
      </c>
      <c r="H116" s="2"/>
      <c r="I116" s="23">
        <f t="shared" si="8"/>
        <v>1.2E-2</v>
      </c>
      <c r="J116" s="14">
        <f t="shared" si="9"/>
        <v>-9.9999999999999915E-4</v>
      </c>
      <c r="Q116" s="16">
        <f t="shared" si="7"/>
        <v>2.4E-2</v>
      </c>
      <c r="R116" s="14">
        <f t="shared" si="10"/>
        <v>-1.9999999999999983E-3</v>
      </c>
    </row>
    <row r="117" spans="1:18">
      <c r="A117" s="4">
        <v>701</v>
      </c>
      <c r="B117" s="4">
        <v>6591713.148</v>
      </c>
      <c r="C117" s="4">
        <v>153476.32199999999</v>
      </c>
      <c r="D117" s="4">
        <v>9.4909999999999997</v>
      </c>
      <c r="E117" s="4" t="s">
        <v>50</v>
      </c>
      <c r="F117" s="3">
        <v>5.0000000000000001E-3</v>
      </c>
      <c r="G117" s="3">
        <v>8.0000000000000002E-3</v>
      </c>
      <c r="H117" s="2"/>
      <c r="I117" s="23">
        <f t="shared" si="8"/>
        <v>0.01</v>
      </c>
      <c r="J117" s="14">
        <f t="shared" si="9"/>
        <v>-2.9999999999999992E-3</v>
      </c>
      <c r="Q117" s="16">
        <f t="shared" si="7"/>
        <v>2.3E-2</v>
      </c>
      <c r="R117" s="14">
        <f t="shared" si="10"/>
        <v>-2.9999999999999992E-3</v>
      </c>
    </row>
    <row r="118" spans="1:18">
      <c r="A118" s="4">
        <v>702</v>
      </c>
      <c r="B118" s="4">
        <v>6591717.9139999999</v>
      </c>
      <c r="C118" s="4">
        <v>153477.63</v>
      </c>
      <c r="D118" s="4">
        <v>9.7050000000000001</v>
      </c>
      <c r="E118" s="4" t="s">
        <v>50</v>
      </c>
      <c r="F118" s="3">
        <v>5.0000000000000001E-3</v>
      </c>
      <c r="G118" s="3">
        <v>8.0000000000000002E-3</v>
      </c>
      <c r="H118" s="2"/>
      <c r="I118" s="23">
        <f t="shared" si="8"/>
        <v>0.01</v>
      </c>
      <c r="J118" s="14">
        <f t="shared" si="9"/>
        <v>-2.9999999999999992E-3</v>
      </c>
      <c r="Q118" s="16">
        <f t="shared" si="7"/>
        <v>2.3E-2</v>
      </c>
      <c r="R118" s="14">
        <f t="shared" si="10"/>
        <v>-2.9999999999999992E-3</v>
      </c>
    </row>
    <row r="119" spans="1:18">
      <c r="A119" s="4" t="s">
        <v>52</v>
      </c>
      <c r="B119" s="4">
        <v>6592216.3609999996</v>
      </c>
      <c r="C119" s="4">
        <v>153601.288</v>
      </c>
      <c r="D119" s="4">
        <v>17.283000000000001</v>
      </c>
      <c r="E119" s="4" t="s">
        <v>53</v>
      </c>
      <c r="F119" s="3">
        <v>4.0000000000000001E-3</v>
      </c>
      <c r="G119" s="3">
        <v>7.0000000000000001E-3</v>
      </c>
      <c r="H119" s="2"/>
      <c r="I119" s="23">
        <f t="shared" si="8"/>
        <v>8.0000000000000002E-3</v>
      </c>
      <c r="J119" s="14">
        <f t="shared" si="9"/>
        <v>-4.9999999999999992E-3</v>
      </c>
      <c r="Q119" s="16">
        <f t="shared" si="7"/>
        <v>2.1000000000000001E-2</v>
      </c>
      <c r="R119" s="14">
        <f t="shared" si="10"/>
        <v>-4.9999999999999975E-3</v>
      </c>
    </row>
    <row r="120" spans="1:18">
      <c r="A120" s="4" t="s">
        <v>54</v>
      </c>
      <c r="B120" s="4">
        <v>6592217.0439999998</v>
      </c>
      <c r="C120" s="4">
        <v>153599.40900000001</v>
      </c>
      <c r="D120" s="4">
        <v>17.292000000000002</v>
      </c>
      <c r="E120" s="4" t="s">
        <v>53</v>
      </c>
      <c r="F120" s="3">
        <v>4.0000000000000001E-3</v>
      </c>
      <c r="G120" s="3">
        <v>7.0000000000000001E-3</v>
      </c>
      <c r="H120" s="2"/>
      <c r="I120" s="23">
        <f t="shared" si="8"/>
        <v>8.0000000000000002E-3</v>
      </c>
      <c r="J120" s="14">
        <f t="shared" si="9"/>
        <v>-4.9999999999999992E-3</v>
      </c>
      <c r="Q120" s="16">
        <f t="shared" si="7"/>
        <v>2.1000000000000001E-2</v>
      </c>
      <c r="R120" s="14">
        <f t="shared" si="10"/>
        <v>-4.9999999999999975E-3</v>
      </c>
    </row>
    <row r="121" spans="1:18">
      <c r="A121" s="4" t="s">
        <v>55</v>
      </c>
      <c r="B121" s="4">
        <v>6592217.6540000001</v>
      </c>
      <c r="C121" s="4">
        <v>153597.541</v>
      </c>
      <c r="D121" s="4">
        <v>17.298999999999999</v>
      </c>
      <c r="E121" s="4" t="s">
        <v>53</v>
      </c>
      <c r="F121" s="3">
        <v>6.0000000000000001E-3</v>
      </c>
      <c r="G121" s="3">
        <v>8.9999999999999993E-3</v>
      </c>
      <c r="H121" s="2"/>
      <c r="I121" s="23">
        <f t="shared" si="8"/>
        <v>1.2E-2</v>
      </c>
      <c r="J121" s="14">
        <f t="shared" si="9"/>
        <v>-9.9999999999999915E-4</v>
      </c>
      <c r="Q121" s="16">
        <f t="shared" si="7"/>
        <v>2.4E-2</v>
      </c>
      <c r="R121" s="14">
        <f t="shared" si="10"/>
        <v>-1.9999999999999983E-3</v>
      </c>
    </row>
    <row r="122" spans="1:18">
      <c r="A122" s="4" t="s">
        <v>56</v>
      </c>
      <c r="B122" s="4">
        <v>6592218.2980000004</v>
      </c>
      <c r="C122" s="4">
        <v>153595.61900000001</v>
      </c>
      <c r="D122" s="4">
        <v>17.3</v>
      </c>
      <c r="E122" s="4" t="s">
        <v>53</v>
      </c>
      <c r="F122" s="3">
        <v>5.0000000000000001E-3</v>
      </c>
      <c r="G122" s="3">
        <v>8.0000000000000002E-3</v>
      </c>
      <c r="H122" s="2"/>
      <c r="I122" s="23">
        <f t="shared" si="8"/>
        <v>0.01</v>
      </c>
      <c r="J122" s="14">
        <f t="shared" si="9"/>
        <v>-2.9999999999999992E-3</v>
      </c>
      <c r="Q122" s="16">
        <f t="shared" si="7"/>
        <v>2.3E-2</v>
      </c>
      <c r="R122" s="14">
        <f t="shared" si="10"/>
        <v>-2.9999999999999992E-3</v>
      </c>
    </row>
    <row r="123" spans="1:18">
      <c r="A123" s="4" t="s">
        <v>57</v>
      </c>
      <c r="B123" s="4">
        <v>6592218.9079999998</v>
      </c>
      <c r="C123" s="4">
        <v>153593.73699999999</v>
      </c>
      <c r="D123" s="4">
        <v>17.295999999999999</v>
      </c>
      <c r="E123" s="4" t="s">
        <v>53</v>
      </c>
      <c r="F123" s="3">
        <v>5.0000000000000001E-3</v>
      </c>
      <c r="G123" s="3">
        <v>8.0000000000000002E-3</v>
      </c>
      <c r="H123" s="2"/>
      <c r="I123" s="23">
        <f t="shared" si="8"/>
        <v>0.01</v>
      </c>
      <c r="J123" s="14">
        <f t="shared" si="9"/>
        <v>-2.9999999999999992E-3</v>
      </c>
      <c r="Q123" s="16">
        <f t="shared" si="7"/>
        <v>2.3E-2</v>
      </c>
      <c r="R123" s="14">
        <f t="shared" si="10"/>
        <v>-2.9999999999999992E-3</v>
      </c>
    </row>
    <row r="124" spans="1:18">
      <c r="A124" s="4" t="s">
        <v>58</v>
      </c>
      <c r="B124" s="4">
        <v>6592219.5080000004</v>
      </c>
      <c r="C124" s="4">
        <v>153591.834</v>
      </c>
      <c r="D124" s="4">
        <v>17.283000000000001</v>
      </c>
      <c r="E124" s="4" t="s">
        <v>53</v>
      </c>
      <c r="F124" s="3">
        <v>5.0000000000000001E-3</v>
      </c>
      <c r="G124" s="3">
        <v>8.0000000000000002E-3</v>
      </c>
      <c r="H124" s="2"/>
      <c r="I124" s="23">
        <f t="shared" si="8"/>
        <v>0.01</v>
      </c>
      <c r="J124" s="14">
        <f t="shared" si="9"/>
        <v>-2.9999999999999992E-3</v>
      </c>
      <c r="Q124" s="16">
        <f t="shared" si="7"/>
        <v>2.3E-2</v>
      </c>
      <c r="R124" s="14">
        <f t="shared" si="10"/>
        <v>-2.9999999999999992E-3</v>
      </c>
    </row>
    <row r="125" spans="1:18">
      <c r="A125" s="4" t="s">
        <v>59</v>
      </c>
      <c r="B125" s="4">
        <v>6592220.1119999997</v>
      </c>
      <c r="C125" s="4">
        <v>153589.88500000001</v>
      </c>
      <c r="D125" s="4">
        <v>17.302</v>
      </c>
      <c r="E125" s="4" t="s">
        <v>53</v>
      </c>
      <c r="F125" s="3">
        <v>5.0000000000000001E-3</v>
      </c>
      <c r="G125" s="3">
        <v>8.0000000000000002E-3</v>
      </c>
      <c r="H125" s="2"/>
      <c r="I125" s="23">
        <f t="shared" si="8"/>
        <v>0.01</v>
      </c>
      <c r="J125" s="14">
        <f t="shared" si="9"/>
        <v>-2.9999999999999992E-3</v>
      </c>
      <c r="Q125" s="16">
        <f t="shared" si="7"/>
        <v>2.3E-2</v>
      </c>
      <c r="R125" s="14">
        <f t="shared" si="10"/>
        <v>-2.9999999999999992E-3</v>
      </c>
    </row>
    <row r="126" spans="1:18">
      <c r="A126" s="4" t="s">
        <v>60</v>
      </c>
      <c r="B126" s="4">
        <v>6592220.665</v>
      </c>
      <c r="C126" s="4">
        <v>153587.97200000001</v>
      </c>
      <c r="D126" s="4">
        <v>17.271000000000001</v>
      </c>
      <c r="E126" s="4" t="s">
        <v>53</v>
      </c>
      <c r="F126" s="3">
        <v>4.0000000000000001E-3</v>
      </c>
      <c r="G126" s="3">
        <v>7.0000000000000001E-3</v>
      </c>
      <c r="H126" s="2"/>
      <c r="I126" s="23">
        <f t="shared" si="8"/>
        <v>8.0000000000000002E-3</v>
      </c>
      <c r="J126" s="14">
        <f t="shared" si="9"/>
        <v>-4.9999999999999992E-3</v>
      </c>
      <c r="Q126" s="16">
        <f t="shared" si="7"/>
        <v>2.1000000000000001E-2</v>
      </c>
      <c r="R126" s="14">
        <f t="shared" si="10"/>
        <v>-4.9999999999999975E-3</v>
      </c>
    </row>
    <row r="127" spans="1:18">
      <c r="A127" s="4" t="s">
        <v>61</v>
      </c>
      <c r="B127" s="4">
        <v>6592221.2309999997</v>
      </c>
      <c r="C127" s="4">
        <v>153586.05100000001</v>
      </c>
      <c r="D127" s="4">
        <v>17.279</v>
      </c>
      <c r="E127" s="4" t="s">
        <v>53</v>
      </c>
      <c r="F127" s="3">
        <v>5.0000000000000001E-3</v>
      </c>
      <c r="G127" s="3">
        <v>8.0000000000000002E-3</v>
      </c>
      <c r="H127" s="2"/>
      <c r="I127" s="23">
        <f t="shared" si="8"/>
        <v>0.01</v>
      </c>
      <c r="J127" s="14">
        <f t="shared" si="9"/>
        <v>-2.9999999999999992E-3</v>
      </c>
      <c r="Q127" s="16">
        <f t="shared" si="7"/>
        <v>2.3E-2</v>
      </c>
      <c r="R127" s="14">
        <f t="shared" si="10"/>
        <v>-2.9999999999999992E-3</v>
      </c>
    </row>
    <row r="128" spans="1:18">
      <c r="A128" s="4" t="s">
        <v>62</v>
      </c>
      <c r="B128" s="4">
        <v>6592221.7740000002</v>
      </c>
      <c r="C128" s="4">
        <v>153584.095</v>
      </c>
      <c r="D128" s="4">
        <v>17.251000000000001</v>
      </c>
      <c r="E128" s="4" t="s">
        <v>53</v>
      </c>
      <c r="F128" s="3">
        <v>5.0000000000000001E-3</v>
      </c>
      <c r="G128" s="3">
        <v>8.9999999999999993E-3</v>
      </c>
      <c r="H128" s="2"/>
      <c r="I128" s="23">
        <f t="shared" si="8"/>
        <v>0.01</v>
      </c>
      <c r="J128" s="14">
        <f t="shared" si="9"/>
        <v>-2.9999999999999992E-3</v>
      </c>
      <c r="Q128" s="16">
        <f t="shared" si="7"/>
        <v>2.4E-2</v>
      </c>
      <c r="R128" s="14">
        <f t="shared" si="10"/>
        <v>-1.9999999999999983E-3</v>
      </c>
    </row>
    <row r="129" spans="1:18">
      <c r="A129" s="4" t="s">
        <v>63</v>
      </c>
      <c r="B129" s="4">
        <v>6592200.2560000001</v>
      </c>
      <c r="C129" s="4">
        <v>153584.88200000001</v>
      </c>
      <c r="D129" s="4">
        <v>17.036999999999999</v>
      </c>
      <c r="E129" s="4" t="s">
        <v>53</v>
      </c>
      <c r="F129" s="3">
        <v>5.0000000000000001E-3</v>
      </c>
      <c r="G129" s="3">
        <v>8.9999999999999993E-3</v>
      </c>
      <c r="H129" s="2"/>
      <c r="I129" s="23">
        <f t="shared" si="8"/>
        <v>0.01</v>
      </c>
      <c r="J129" s="14">
        <f t="shared" si="9"/>
        <v>-2.9999999999999992E-3</v>
      </c>
      <c r="Q129" s="16">
        <f t="shared" si="7"/>
        <v>2.4E-2</v>
      </c>
      <c r="R129" s="14">
        <f t="shared" si="10"/>
        <v>-1.9999999999999983E-3</v>
      </c>
    </row>
    <row r="130" spans="1:18">
      <c r="A130" s="4" t="s">
        <v>64</v>
      </c>
      <c r="B130" s="4">
        <v>6592199.5350000001</v>
      </c>
      <c r="C130" s="4">
        <v>153586.731</v>
      </c>
      <c r="D130" s="4">
        <v>17.021000000000001</v>
      </c>
      <c r="E130" s="4" t="s">
        <v>53</v>
      </c>
      <c r="F130" s="3">
        <v>6.0000000000000001E-3</v>
      </c>
      <c r="G130" s="3">
        <v>0.01</v>
      </c>
      <c r="H130" s="2"/>
      <c r="I130" s="23">
        <f t="shared" si="8"/>
        <v>1.2E-2</v>
      </c>
      <c r="J130" s="14">
        <f t="shared" si="9"/>
        <v>-9.9999999999999915E-4</v>
      </c>
      <c r="Q130" s="16">
        <f t="shared" si="7"/>
        <v>2.5999999999999999E-2</v>
      </c>
      <c r="R130" s="14">
        <f t="shared" si="10"/>
        <v>0</v>
      </c>
    </row>
    <row r="131" spans="1:18">
      <c r="A131" s="4" t="s">
        <v>65</v>
      </c>
      <c r="B131" s="4">
        <v>6592198.9970000004</v>
      </c>
      <c r="C131" s="4">
        <v>153588.70499999999</v>
      </c>
      <c r="D131" s="4">
        <v>17.076000000000001</v>
      </c>
      <c r="E131" s="4" t="s">
        <v>53</v>
      </c>
      <c r="F131" s="3">
        <v>6.0000000000000001E-3</v>
      </c>
      <c r="G131" s="3">
        <v>1.0999999999999999E-2</v>
      </c>
      <c r="H131" s="2"/>
      <c r="I131" s="23">
        <f t="shared" si="8"/>
        <v>1.2E-2</v>
      </c>
      <c r="J131" s="14">
        <f t="shared" si="9"/>
        <v>-9.9999999999999915E-4</v>
      </c>
      <c r="Q131" s="16">
        <f t="shared" si="7"/>
        <v>2.7E-2</v>
      </c>
      <c r="R131" s="14">
        <f t="shared" si="10"/>
        <v>1.0000000000000009E-3</v>
      </c>
    </row>
    <row r="132" spans="1:18">
      <c r="A132" s="4" t="s">
        <v>66</v>
      </c>
      <c r="B132" s="4">
        <v>6592198.3880000003</v>
      </c>
      <c r="C132" s="4">
        <v>153590.61300000001</v>
      </c>
      <c r="D132" s="4">
        <v>17.084</v>
      </c>
      <c r="E132" s="4" t="s">
        <v>53</v>
      </c>
      <c r="F132" s="3">
        <v>7.0000000000000001E-3</v>
      </c>
      <c r="G132" s="3">
        <v>1.0999999999999999E-2</v>
      </c>
      <c r="H132" s="2"/>
      <c r="I132" s="23">
        <f t="shared" si="8"/>
        <v>1.4E-2</v>
      </c>
      <c r="J132" s="14">
        <f t="shared" si="9"/>
        <v>1.0000000000000009E-3</v>
      </c>
      <c r="Q132" s="16">
        <f t="shared" si="7"/>
        <v>2.7E-2</v>
      </c>
      <c r="R132" s="14">
        <f t="shared" si="10"/>
        <v>1.0000000000000009E-3</v>
      </c>
    </row>
    <row r="133" spans="1:18">
      <c r="A133" s="4" t="s">
        <v>67</v>
      </c>
      <c r="B133" s="4">
        <v>6592197.716</v>
      </c>
      <c r="C133" s="4">
        <v>153592.45800000001</v>
      </c>
      <c r="D133" s="4">
        <v>17.041</v>
      </c>
      <c r="E133" s="4" t="s">
        <v>53</v>
      </c>
      <c r="F133" s="3">
        <v>6.0000000000000001E-3</v>
      </c>
      <c r="G133" s="3">
        <v>1.0999999999999999E-2</v>
      </c>
      <c r="H133" s="2"/>
      <c r="I133" s="23">
        <f t="shared" si="8"/>
        <v>1.2E-2</v>
      </c>
      <c r="J133" s="14">
        <f t="shared" si="9"/>
        <v>-9.9999999999999915E-4</v>
      </c>
      <c r="Q133" s="16">
        <f t="shared" si="7"/>
        <v>2.7E-2</v>
      </c>
      <c r="R133" s="14">
        <f t="shared" si="10"/>
        <v>1.0000000000000009E-3</v>
      </c>
    </row>
    <row r="134" spans="1:18">
      <c r="A134" s="4" t="s">
        <v>68</v>
      </c>
      <c r="B134" s="4">
        <v>6592197.0420000004</v>
      </c>
      <c r="C134" s="4">
        <v>153594.35999999999</v>
      </c>
      <c r="D134" s="4">
        <v>17.082999999999998</v>
      </c>
      <c r="E134" s="4" t="s">
        <v>53</v>
      </c>
      <c r="F134" s="3">
        <v>6.0000000000000001E-3</v>
      </c>
      <c r="G134" s="3">
        <v>1.0999999999999999E-2</v>
      </c>
      <c r="H134" s="2"/>
      <c r="I134" s="23">
        <f t="shared" si="8"/>
        <v>1.2E-2</v>
      </c>
      <c r="J134" s="14">
        <f t="shared" si="9"/>
        <v>-9.9999999999999915E-4</v>
      </c>
      <c r="Q134" s="16">
        <f t="shared" si="7"/>
        <v>2.7E-2</v>
      </c>
      <c r="R134" s="14">
        <f t="shared" si="10"/>
        <v>1.0000000000000009E-3</v>
      </c>
    </row>
    <row r="135" spans="1:18">
      <c r="A135" s="4" t="s">
        <v>69</v>
      </c>
      <c r="B135" s="4">
        <v>6592196.3890000004</v>
      </c>
      <c r="C135" s="4">
        <v>153596.24</v>
      </c>
      <c r="D135" s="4">
        <v>17.023</v>
      </c>
      <c r="E135" s="4" t="s">
        <v>53</v>
      </c>
      <c r="F135" s="3">
        <v>6.0000000000000001E-3</v>
      </c>
      <c r="G135" s="3">
        <v>0.01</v>
      </c>
      <c r="H135" s="2"/>
      <c r="I135" s="23">
        <f t="shared" si="8"/>
        <v>1.2E-2</v>
      </c>
      <c r="J135" s="14">
        <f t="shared" si="9"/>
        <v>-9.9999999999999915E-4</v>
      </c>
      <c r="Q135" s="16">
        <f t="shared" si="7"/>
        <v>2.5999999999999999E-2</v>
      </c>
      <c r="R135" s="14">
        <f t="shared" si="10"/>
        <v>0</v>
      </c>
    </row>
    <row r="136" spans="1:18">
      <c r="A136" s="4" t="s">
        <v>70</v>
      </c>
      <c r="B136" s="4">
        <v>6592195.7230000002</v>
      </c>
      <c r="C136" s="4">
        <v>153598.133</v>
      </c>
      <c r="D136" s="4">
        <v>17.009</v>
      </c>
      <c r="E136" s="4" t="s">
        <v>53</v>
      </c>
      <c r="F136" s="3">
        <v>5.0000000000000001E-3</v>
      </c>
      <c r="G136" s="3">
        <v>0.01</v>
      </c>
      <c r="H136" s="2"/>
      <c r="I136" s="23">
        <f t="shared" si="8"/>
        <v>0.01</v>
      </c>
      <c r="J136" s="14">
        <f t="shared" si="9"/>
        <v>-2.9999999999999992E-3</v>
      </c>
      <c r="Q136" s="16">
        <f t="shared" ref="Q136:Q199" si="11">ROUND(2*SQRT(G136^2+$C$3^2),3)</f>
        <v>2.5999999999999999E-2</v>
      </c>
      <c r="R136" s="14">
        <f t="shared" si="10"/>
        <v>0</v>
      </c>
    </row>
    <row r="137" spans="1:18">
      <c r="A137" s="4" t="s">
        <v>71</v>
      </c>
      <c r="B137" s="4">
        <v>6592195.0559999999</v>
      </c>
      <c r="C137" s="4">
        <v>153600.019</v>
      </c>
      <c r="D137" s="4">
        <v>17.001000000000001</v>
      </c>
      <c r="E137" s="4" t="s">
        <v>53</v>
      </c>
      <c r="F137" s="3">
        <v>6.0000000000000001E-3</v>
      </c>
      <c r="G137" s="3">
        <v>1.0999999999999999E-2</v>
      </c>
      <c r="H137" s="2"/>
      <c r="I137" s="23">
        <f t="shared" si="8"/>
        <v>1.2E-2</v>
      </c>
      <c r="J137" s="14">
        <f t="shared" si="9"/>
        <v>-9.9999999999999915E-4</v>
      </c>
      <c r="Q137" s="16">
        <f t="shared" si="11"/>
        <v>2.7E-2</v>
      </c>
      <c r="R137" s="14">
        <f t="shared" si="10"/>
        <v>1.0000000000000009E-3</v>
      </c>
    </row>
    <row r="138" spans="1:18">
      <c r="A138" s="4" t="s">
        <v>72</v>
      </c>
      <c r="B138" s="4">
        <v>6592194.4649999999</v>
      </c>
      <c r="C138" s="4">
        <v>153601.905</v>
      </c>
      <c r="D138" s="4">
        <v>16.981999999999999</v>
      </c>
      <c r="E138" s="4" t="s">
        <v>53</v>
      </c>
      <c r="F138" s="3">
        <v>6.0000000000000001E-3</v>
      </c>
      <c r="G138" s="3">
        <v>0.01</v>
      </c>
      <c r="H138" s="2"/>
      <c r="I138" s="23">
        <f t="shared" si="8"/>
        <v>1.2E-2</v>
      </c>
      <c r="J138" s="14">
        <f t="shared" si="9"/>
        <v>-9.9999999999999915E-4</v>
      </c>
      <c r="Q138" s="16">
        <f t="shared" si="11"/>
        <v>2.5999999999999999E-2</v>
      </c>
      <c r="R138" s="14">
        <f t="shared" si="10"/>
        <v>0</v>
      </c>
    </row>
    <row r="139" spans="1:18">
      <c r="A139" s="4" t="s">
        <v>73</v>
      </c>
      <c r="B139" s="4">
        <v>6592781.8880000003</v>
      </c>
      <c r="C139" s="4">
        <v>153580.34400000001</v>
      </c>
      <c r="D139" s="4">
        <v>20.061</v>
      </c>
      <c r="E139" s="4" t="s">
        <v>74</v>
      </c>
      <c r="F139" s="3">
        <v>1E-3</v>
      </c>
      <c r="G139" s="3">
        <v>1E-3</v>
      </c>
      <c r="H139" s="2"/>
      <c r="I139" s="23">
        <f t="shared" si="8"/>
        <v>2E-3</v>
      </c>
      <c r="J139" s="14">
        <f t="shared" si="9"/>
        <v>-1.0999999999999999E-2</v>
      </c>
      <c r="Q139" s="16">
        <f t="shared" si="11"/>
        <v>1.6E-2</v>
      </c>
      <c r="R139" s="14">
        <f t="shared" si="10"/>
        <v>-9.9999999999999985E-3</v>
      </c>
    </row>
    <row r="140" spans="1:18">
      <c r="A140" s="4">
        <v>2000</v>
      </c>
      <c r="B140" s="4">
        <v>6592711.7920000004</v>
      </c>
      <c r="C140" s="4">
        <v>153593.95699999999</v>
      </c>
      <c r="D140" s="4">
        <v>26.001000000000001</v>
      </c>
      <c r="E140" s="4" t="s">
        <v>53</v>
      </c>
      <c r="F140" s="3">
        <v>5.0000000000000001E-3</v>
      </c>
      <c r="G140" s="3">
        <v>8.0000000000000002E-3</v>
      </c>
      <c r="H140" s="2"/>
      <c r="I140" s="23">
        <f t="shared" si="8"/>
        <v>0.01</v>
      </c>
      <c r="J140" s="14">
        <f t="shared" si="9"/>
        <v>-2.9999999999999992E-3</v>
      </c>
      <c r="Q140" s="16">
        <f t="shared" si="11"/>
        <v>2.3E-2</v>
      </c>
      <c r="R140" s="14">
        <f t="shared" si="10"/>
        <v>-2.9999999999999992E-3</v>
      </c>
    </row>
    <row r="141" spans="1:18">
      <c r="A141" s="4">
        <v>2001</v>
      </c>
      <c r="B141" s="4">
        <v>6592710.9670000002</v>
      </c>
      <c r="C141" s="4">
        <v>153592.353</v>
      </c>
      <c r="D141" s="4">
        <v>26.013999999999999</v>
      </c>
      <c r="E141" s="4" t="s">
        <v>53</v>
      </c>
      <c r="F141" s="3">
        <v>6.0000000000000001E-3</v>
      </c>
      <c r="G141" s="3">
        <v>8.9999999999999993E-3</v>
      </c>
      <c r="H141" s="2"/>
      <c r="I141" s="23">
        <f t="shared" si="8"/>
        <v>1.2E-2</v>
      </c>
      <c r="J141" s="14">
        <f t="shared" si="9"/>
        <v>-9.9999999999999915E-4</v>
      </c>
      <c r="Q141" s="16">
        <f t="shared" si="11"/>
        <v>2.4E-2</v>
      </c>
      <c r="R141" s="14">
        <f t="shared" si="10"/>
        <v>-1.9999999999999983E-3</v>
      </c>
    </row>
    <row r="142" spans="1:18">
      <c r="A142" s="4">
        <v>2002</v>
      </c>
      <c r="B142" s="4">
        <v>6592710.0800000001</v>
      </c>
      <c r="C142" s="4">
        <v>153590.79999999999</v>
      </c>
      <c r="D142" s="4">
        <v>26.010999999999999</v>
      </c>
      <c r="E142" s="4" t="s">
        <v>53</v>
      </c>
      <c r="F142" s="3">
        <v>5.0000000000000001E-3</v>
      </c>
      <c r="G142" s="3">
        <v>8.0000000000000002E-3</v>
      </c>
      <c r="H142" s="2"/>
      <c r="I142" s="23">
        <f t="shared" si="8"/>
        <v>0.01</v>
      </c>
      <c r="J142" s="14">
        <f t="shared" si="9"/>
        <v>-2.9999999999999992E-3</v>
      </c>
      <c r="Q142" s="16">
        <f t="shared" si="11"/>
        <v>2.3E-2</v>
      </c>
      <c r="R142" s="14">
        <f t="shared" si="10"/>
        <v>-2.9999999999999992E-3</v>
      </c>
    </row>
    <row r="143" spans="1:18">
      <c r="A143" s="4">
        <v>2003</v>
      </c>
      <c r="B143" s="4">
        <v>6592709.1150000002</v>
      </c>
      <c r="C143" s="4">
        <v>153589.272</v>
      </c>
      <c r="D143" s="4">
        <v>26.013000000000002</v>
      </c>
      <c r="E143" s="4" t="s">
        <v>53</v>
      </c>
      <c r="F143" s="3">
        <v>5.0000000000000001E-3</v>
      </c>
      <c r="G143" s="3">
        <v>8.0000000000000002E-3</v>
      </c>
      <c r="H143" s="2"/>
      <c r="I143" s="23">
        <f t="shared" si="8"/>
        <v>0.01</v>
      </c>
      <c r="J143" s="14">
        <f t="shared" si="9"/>
        <v>-2.9999999999999992E-3</v>
      </c>
      <c r="Q143" s="16">
        <f t="shared" si="11"/>
        <v>2.3E-2</v>
      </c>
      <c r="R143" s="14">
        <f t="shared" si="10"/>
        <v>-2.9999999999999992E-3</v>
      </c>
    </row>
    <row r="144" spans="1:18">
      <c r="A144" s="4">
        <v>2004</v>
      </c>
      <c r="B144" s="4">
        <v>6592708.165</v>
      </c>
      <c r="C144" s="4">
        <v>153587.74100000001</v>
      </c>
      <c r="D144" s="4">
        <v>25.995000000000001</v>
      </c>
      <c r="E144" s="4" t="s">
        <v>53</v>
      </c>
      <c r="F144" s="3">
        <v>6.0000000000000001E-3</v>
      </c>
      <c r="G144" s="3">
        <v>8.9999999999999993E-3</v>
      </c>
      <c r="H144" s="2"/>
      <c r="I144" s="23">
        <f t="shared" si="8"/>
        <v>1.2E-2</v>
      </c>
      <c r="J144" s="14">
        <f t="shared" si="9"/>
        <v>-9.9999999999999915E-4</v>
      </c>
      <c r="Q144" s="16">
        <f t="shared" si="11"/>
        <v>2.4E-2</v>
      </c>
      <c r="R144" s="14">
        <f t="shared" si="10"/>
        <v>-1.9999999999999983E-3</v>
      </c>
    </row>
    <row r="145" spans="1:18">
      <c r="A145" s="4">
        <v>2005</v>
      </c>
      <c r="B145" s="4">
        <v>6592707.2819999997</v>
      </c>
      <c r="C145" s="4">
        <v>153586.18299999999</v>
      </c>
      <c r="D145" s="4">
        <v>25.995000000000001</v>
      </c>
      <c r="E145" s="4" t="s">
        <v>53</v>
      </c>
      <c r="F145" s="3">
        <v>7.0000000000000001E-3</v>
      </c>
      <c r="G145" s="3">
        <v>0.01</v>
      </c>
      <c r="H145" s="2"/>
      <c r="I145" s="23">
        <f t="shared" si="8"/>
        <v>1.4E-2</v>
      </c>
      <c r="J145" s="14">
        <f t="shared" si="9"/>
        <v>1.0000000000000009E-3</v>
      </c>
      <c r="Q145" s="16">
        <f t="shared" si="11"/>
        <v>2.5999999999999999E-2</v>
      </c>
      <c r="R145" s="14">
        <f t="shared" si="10"/>
        <v>0</v>
      </c>
    </row>
    <row r="146" spans="1:18">
      <c r="A146" s="4">
        <v>2006</v>
      </c>
      <c r="B146" s="4">
        <v>6592706.2699999996</v>
      </c>
      <c r="C146" s="4">
        <v>153584.712</v>
      </c>
      <c r="D146" s="4">
        <v>25.995999999999999</v>
      </c>
      <c r="E146" s="4" t="s">
        <v>53</v>
      </c>
      <c r="F146" s="3">
        <v>6.0000000000000001E-3</v>
      </c>
      <c r="G146" s="3">
        <v>8.9999999999999993E-3</v>
      </c>
      <c r="H146" s="2"/>
      <c r="I146" s="23">
        <f t="shared" si="8"/>
        <v>1.2E-2</v>
      </c>
      <c r="J146" s="14">
        <f t="shared" si="9"/>
        <v>-9.9999999999999915E-4</v>
      </c>
      <c r="Q146" s="16">
        <f t="shared" si="11"/>
        <v>2.4E-2</v>
      </c>
      <c r="R146" s="14">
        <f t="shared" si="10"/>
        <v>-1.9999999999999983E-3</v>
      </c>
    </row>
    <row r="147" spans="1:18">
      <c r="A147" s="4">
        <v>2007</v>
      </c>
      <c r="B147" s="4">
        <v>6592705.2779999999</v>
      </c>
      <c r="C147" s="4">
        <v>153583.223</v>
      </c>
      <c r="D147" s="4">
        <v>25.998000000000001</v>
      </c>
      <c r="E147" s="4" t="s">
        <v>53</v>
      </c>
      <c r="F147" s="3">
        <v>5.0000000000000001E-3</v>
      </c>
      <c r="G147" s="3">
        <v>8.0000000000000002E-3</v>
      </c>
      <c r="H147" s="2"/>
      <c r="I147" s="23">
        <f t="shared" si="8"/>
        <v>0.01</v>
      </c>
      <c r="J147" s="14">
        <f t="shared" si="9"/>
        <v>-2.9999999999999992E-3</v>
      </c>
      <c r="Q147" s="16">
        <f t="shared" si="11"/>
        <v>2.3E-2</v>
      </c>
      <c r="R147" s="14">
        <f t="shared" si="10"/>
        <v>-2.9999999999999992E-3</v>
      </c>
    </row>
    <row r="148" spans="1:18">
      <c r="A148" s="4">
        <v>2008</v>
      </c>
      <c r="B148" s="4">
        <v>6592704.2699999996</v>
      </c>
      <c r="C148" s="4">
        <v>153581.72200000001</v>
      </c>
      <c r="D148" s="4">
        <v>26.010999999999999</v>
      </c>
      <c r="E148" s="4" t="s">
        <v>53</v>
      </c>
      <c r="F148" s="3">
        <v>5.0000000000000001E-3</v>
      </c>
      <c r="G148" s="3">
        <v>8.0000000000000002E-3</v>
      </c>
      <c r="H148" s="2"/>
      <c r="I148" s="23">
        <f t="shared" si="8"/>
        <v>0.01</v>
      </c>
      <c r="J148" s="14">
        <f t="shared" si="9"/>
        <v>-2.9999999999999992E-3</v>
      </c>
      <c r="Q148" s="16">
        <f t="shared" si="11"/>
        <v>2.3E-2</v>
      </c>
      <c r="R148" s="14">
        <f t="shared" si="10"/>
        <v>-2.9999999999999992E-3</v>
      </c>
    </row>
    <row r="149" spans="1:18">
      <c r="A149" s="4">
        <v>2009</v>
      </c>
      <c r="B149" s="4">
        <v>6592703.3509999998</v>
      </c>
      <c r="C149" s="4">
        <v>153580.155</v>
      </c>
      <c r="D149" s="4">
        <v>26.03</v>
      </c>
      <c r="E149" s="4" t="s">
        <v>53</v>
      </c>
      <c r="F149" s="3">
        <v>8.0000000000000002E-3</v>
      </c>
      <c r="G149" s="3">
        <v>1.2999999999999999E-2</v>
      </c>
      <c r="H149" s="2"/>
      <c r="I149" s="23">
        <f t="shared" si="8"/>
        <v>1.6E-2</v>
      </c>
      <c r="J149" s="14">
        <f t="shared" si="9"/>
        <v>3.0000000000000009E-3</v>
      </c>
      <c r="Q149" s="16">
        <f t="shared" si="11"/>
        <v>3.1E-2</v>
      </c>
      <c r="R149" s="14">
        <f t="shared" si="10"/>
        <v>5.000000000000001E-3</v>
      </c>
    </row>
    <row r="150" spans="1:18">
      <c r="A150" s="4">
        <v>2010</v>
      </c>
      <c r="B150" s="4">
        <v>6592935.5439999998</v>
      </c>
      <c r="C150" s="4">
        <v>153606.16899999999</v>
      </c>
      <c r="D150" s="4">
        <v>22.204999999999998</v>
      </c>
      <c r="E150" s="4" t="s">
        <v>75</v>
      </c>
      <c r="F150" s="3">
        <v>2E-3</v>
      </c>
      <c r="G150" s="3">
        <v>3.0000000000000001E-3</v>
      </c>
      <c r="H150" s="2"/>
      <c r="I150" s="23">
        <f t="shared" si="8"/>
        <v>4.0000000000000001E-3</v>
      </c>
      <c r="J150" s="14">
        <f t="shared" si="9"/>
        <v>-8.9999999999999993E-3</v>
      </c>
      <c r="Q150" s="16">
        <f t="shared" si="11"/>
        <v>1.7000000000000001E-2</v>
      </c>
      <c r="R150" s="14">
        <f t="shared" si="10"/>
        <v>-8.9999999999999976E-3</v>
      </c>
    </row>
    <row r="151" spans="1:18">
      <c r="A151" s="4">
        <v>2011</v>
      </c>
      <c r="B151" s="4">
        <v>6592934.8679999998</v>
      </c>
      <c r="C151" s="4">
        <v>153606.70499999999</v>
      </c>
      <c r="D151" s="4">
        <v>22.198</v>
      </c>
      <c r="E151" s="4" t="s">
        <v>76</v>
      </c>
      <c r="F151" s="3">
        <v>7.0000000000000001E-3</v>
      </c>
      <c r="G151" s="3">
        <v>1.0999999999999999E-2</v>
      </c>
      <c r="H151" s="2"/>
      <c r="I151" s="23">
        <f t="shared" si="8"/>
        <v>1.4E-2</v>
      </c>
      <c r="J151" s="14">
        <f t="shared" si="9"/>
        <v>1.0000000000000009E-3</v>
      </c>
      <c r="Q151" s="16">
        <f t="shared" si="11"/>
        <v>2.7E-2</v>
      </c>
      <c r="R151" s="14">
        <f t="shared" si="10"/>
        <v>1.0000000000000009E-3</v>
      </c>
    </row>
    <row r="152" spans="1:18">
      <c r="A152" s="4">
        <v>2012</v>
      </c>
      <c r="B152" s="4">
        <v>6592935.4780000001</v>
      </c>
      <c r="C152" s="4">
        <v>153606.77799999999</v>
      </c>
      <c r="D152" s="4">
        <v>22.213000000000001</v>
      </c>
      <c r="E152" s="4" t="s">
        <v>77</v>
      </c>
      <c r="F152" s="3">
        <v>2E-3</v>
      </c>
      <c r="G152" s="3">
        <v>2E-3</v>
      </c>
      <c r="H152" s="2"/>
      <c r="I152" s="23">
        <f t="shared" si="8"/>
        <v>4.0000000000000001E-3</v>
      </c>
      <c r="J152" s="14">
        <f t="shared" si="9"/>
        <v>-8.9999999999999993E-3</v>
      </c>
      <c r="Q152" s="16">
        <f t="shared" si="11"/>
        <v>1.6E-2</v>
      </c>
      <c r="R152" s="14">
        <f t="shared" si="10"/>
        <v>-9.9999999999999985E-3</v>
      </c>
    </row>
    <row r="153" spans="1:18">
      <c r="A153" s="4">
        <v>2013</v>
      </c>
      <c r="B153" s="4">
        <v>6592934.9330000002</v>
      </c>
      <c r="C153" s="4">
        <v>153606.10200000001</v>
      </c>
      <c r="D153" s="4">
        <v>22.21</v>
      </c>
      <c r="E153" s="4" t="s">
        <v>78</v>
      </c>
      <c r="F153" s="3">
        <v>2E-3</v>
      </c>
      <c r="G153" s="3">
        <v>3.0000000000000001E-3</v>
      </c>
      <c r="H153" s="2"/>
      <c r="I153" s="23">
        <f t="shared" si="8"/>
        <v>4.0000000000000001E-3</v>
      </c>
      <c r="J153" s="14">
        <f t="shared" si="9"/>
        <v>-8.9999999999999993E-3</v>
      </c>
      <c r="Q153" s="16">
        <f t="shared" si="11"/>
        <v>1.7000000000000001E-2</v>
      </c>
      <c r="R153" s="14">
        <f t="shared" si="10"/>
        <v>-8.9999999999999976E-3</v>
      </c>
    </row>
    <row r="154" spans="1:18">
      <c r="A154" s="4">
        <v>2014</v>
      </c>
      <c r="B154" s="4">
        <v>6592935.2280000001</v>
      </c>
      <c r="C154" s="4">
        <v>153606.21400000001</v>
      </c>
      <c r="D154" s="4">
        <v>22.212</v>
      </c>
      <c r="E154" s="4" t="s">
        <v>45</v>
      </c>
      <c r="F154" s="3">
        <v>2E-3</v>
      </c>
      <c r="G154" s="3">
        <v>3.0000000000000001E-3</v>
      </c>
      <c r="H154" s="2"/>
      <c r="I154" s="23">
        <f t="shared" si="8"/>
        <v>4.0000000000000001E-3</v>
      </c>
      <c r="J154" s="14">
        <f t="shared" si="9"/>
        <v>-8.9999999999999993E-3</v>
      </c>
      <c r="Q154" s="16">
        <f t="shared" si="11"/>
        <v>1.7000000000000001E-2</v>
      </c>
      <c r="R154" s="14">
        <f t="shared" si="10"/>
        <v>-8.9999999999999976E-3</v>
      </c>
    </row>
    <row r="155" spans="1:18">
      <c r="A155" s="4">
        <v>2015</v>
      </c>
      <c r="B155" s="4">
        <v>6592046.318</v>
      </c>
      <c r="C155" s="4">
        <v>153574.81</v>
      </c>
      <c r="D155" s="4">
        <v>10.034000000000001</v>
      </c>
      <c r="E155" s="4" t="s">
        <v>79</v>
      </c>
      <c r="F155" s="3">
        <v>4.0000000000000001E-3</v>
      </c>
      <c r="G155" s="3">
        <v>7.0000000000000001E-3</v>
      </c>
      <c r="H155" s="2"/>
      <c r="I155" s="23">
        <f t="shared" ref="I155:I218" si="12">2*F155</f>
        <v>8.0000000000000002E-3</v>
      </c>
      <c r="J155" s="14">
        <f t="shared" ref="J155:J218" si="13">I155-$K$8</f>
        <v>-4.9999999999999992E-3</v>
      </c>
      <c r="Q155" s="16">
        <f t="shared" si="11"/>
        <v>2.1000000000000001E-2</v>
      </c>
      <c r="R155" s="14">
        <f t="shared" ref="R155:R218" si="14">Q155-$S$8</f>
        <v>-4.9999999999999975E-3</v>
      </c>
    </row>
    <row r="156" spans="1:18">
      <c r="A156" s="4">
        <v>2016</v>
      </c>
      <c r="B156" s="4">
        <v>6592022.4709999999</v>
      </c>
      <c r="C156" s="4">
        <v>153570.20800000001</v>
      </c>
      <c r="D156" s="4">
        <v>9.5519999999999996</v>
      </c>
      <c r="E156" s="4" t="s">
        <v>80</v>
      </c>
      <c r="F156" s="3">
        <v>5.0000000000000001E-3</v>
      </c>
      <c r="G156" s="3">
        <v>8.9999999999999993E-3</v>
      </c>
      <c r="H156" s="2"/>
      <c r="I156" s="23">
        <f t="shared" si="12"/>
        <v>0.01</v>
      </c>
      <c r="J156" s="14">
        <f t="shared" si="13"/>
        <v>-2.9999999999999992E-3</v>
      </c>
      <c r="Q156" s="16">
        <f t="shared" si="11"/>
        <v>2.4E-2</v>
      </c>
      <c r="R156" s="14">
        <f t="shared" si="14"/>
        <v>-1.9999999999999983E-3</v>
      </c>
    </row>
    <row r="157" spans="1:18">
      <c r="A157" s="4">
        <v>2017</v>
      </c>
      <c r="B157" s="4">
        <v>6592016.8380000005</v>
      </c>
      <c r="C157" s="4">
        <v>153568.80900000001</v>
      </c>
      <c r="D157" s="4">
        <v>9.5619999999999994</v>
      </c>
      <c r="E157" s="4" t="s">
        <v>80</v>
      </c>
      <c r="F157" s="3">
        <v>5.0000000000000001E-3</v>
      </c>
      <c r="G157" s="3">
        <v>8.9999999999999993E-3</v>
      </c>
      <c r="H157" s="2"/>
      <c r="I157" s="23">
        <f t="shared" si="12"/>
        <v>0.01</v>
      </c>
      <c r="J157" s="14">
        <f t="shared" si="13"/>
        <v>-2.9999999999999992E-3</v>
      </c>
      <c r="Q157" s="16">
        <f t="shared" si="11"/>
        <v>2.4E-2</v>
      </c>
      <c r="R157" s="14">
        <f t="shared" si="14"/>
        <v>-1.9999999999999983E-3</v>
      </c>
    </row>
    <row r="158" spans="1:18">
      <c r="A158" s="4">
        <v>2018</v>
      </c>
      <c r="B158" s="4">
        <v>6592002.0300000003</v>
      </c>
      <c r="C158" s="4">
        <v>153564.57800000001</v>
      </c>
      <c r="D158" s="4">
        <v>9.3119999999999994</v>
      </c>
      <c r="E158" s="4" t="s">
        <v>80</v>
      </c>
      <c r="F158" s="3">
        <v>5.0000000000000001E-3</v>
      </c>
      <c r="G158" s="3">
        <v>8.0000000000000002E-3</v>
      </c>
      <c r="H158" s="2"/>
      <c r="I158" s="23">
        <f t="shared" si="12"/>
        <v>0.01</v>
      </c>
      <c r="J158" s="14">
        <f t="shared" si="13"/>
        <v>-2.9999999999999992E-3</v>
      </c>
      <c r="Q158" s="16">
        <f t="shared" si="11"/>
        <v>2.3E-2</v>
      </c>
      <c r="R158" s="14">
        <f t="shared" si="14"/>
        <v>-2.9999999999999992E-3</v>
      </c>
    </row>
    <row r="159" spans="1:18">
      <c r="A159" s="4">
        <v>2019</v>
      </c>
      <c r="B159" s="4">
        <v>6591993.6880000001</v>
      </c>
      <c r="C159" s="4">
        <v>153562.101</v>
      </c>
      <c r="D159" s="4">
        <v>9.1989999999999998</v>
      </c>
      <c r="E159" s="4" t="s">
        <v>80</v>
      </c>
      <c r="F159" s="3">
        <v>5.0000000000000001E-3</v>
      </c>
      <c r="G159" s="3">
        <v>8.0000000000000002E-3</v>
      </c>
      <c r="H159" s="2"/>
      <c r="I159" s="23">
        <f t="shared" si="12"/>
        <v>0.01</v>
      </c>
      <c r="J159" s="14">
        <f t="shared" si="13"/>
        <v>-2.9999999999999992E-3</v>
      </c>
      <c r="Q159" s="16">
        <f t="shared" si="11"/>
        <v>2.3E-2</v>
      </c>
      <c r="R159" s="14">
        <f t="shared" si="14"/>
        <v>-2.9999999999999992E-3</v>
      </c>
    </row>
    <row r="160" spans="1:18">
      <c r="A160" s="4">
        <v>2020</v>
      </c>
      <c r="B160" s="4">
        <v>6591919.5080000004</v>
      </c>
      <c r="C160" s="4">
        <v>153539.64499999999</v>
      </c>
      <c r="D160" s="4">
        <v>8.8339999999999996</v>
      </c>
      <c r="E160" s="4" t="s">
        <v>80</v>
      </c>
      <c r="F160" s="3">
        <v>7.0000000000000001E-3</v>
      </c>
      <c r="G160" s="3">
        <v>0.01</v>
      </c>
      <c r="H160" s="2"/>
      <c r="I160" s="23">
        <f t="shared" si="12"/>
        <v>1.4E-2</v>
      </c>
      <c r="J160" s="14">
        <f t="shared" si="13"/>
        <v>1.0000000000000009E-3</v>
      </c>
      <c r="Q160" s="16">
        <f t="shared" si="11"/>
        <v>2.5999999999999999E-2</v>
      </c>
      <c r="R160" s="14">
        <f t="shared" si="14"/>
        <v>0</v>
      </c>
    </row>
    <row r="161" spans="1:18">
      <c r="A161" s="4">
        <v>2021</v>
      </c>
      <c r="B161" s="4">
        <v>6591885.6770000001</v>
      </c>
      <c r="C161" s="4">
        <v>153529.361</v>
      </c>
      <c r="D161" s="4">
        <v>8.2729999999999997</v>
      </c>
      <c r="E161" s="4" t="s">
        <v>80</v>
      </c>
      <c r="F161" s="3">
        <v>7.0000000000000001E-3</v>
      </c>
      <c r="G161" s="3">
        <v>1.0999999999999999E-2</v>
      </c>
      <c r="H161" s="2"/>
      <c r="I161" s="23">
        <f t="shared" si="12"/>
        <v>1.4E-2</v>
      </c>
      <c r="J161" s="14">
        <f t="shared" si="13"/>
        <v>1.0000000000000009E-3</v>
      </c>
      <c r="Q161" s="16">
        <f t="shared" si="11"/>
        <v>2.7E-2</v>
      </c>
      <c r="R161" s="14">
        <f t="shared" si="14"/>
        <v>1.0000000000000009E-3</v>
      </c>
    </row>
    <row r="162" spans="1:18">
      <c r="A162" s="4">
        <v>2022</v>
      </c>
      <c r="B162" s="4">
        <v>6591847.6789999995</v>
      </c>
      <c r="C162" s="4">
        <v>153517.94500000001</v>
      </c>
      <c r="D162" s="4">
        <v>8.5280000000000005</v>
      </c>
      <c r="E162" s="4" t="s">
        <v>80</v>
      </c>
      <c r="F162" s="3">
        <v>1.4E-2</v>
      </c>
      <c r="G162" s="3">
        <v>1.7999999999999999E-2</v>
      </c>
      <c r="H162" s="2"/>
      <c r="I162" s="23">
        <f t="shared" si="12"/>
        <v>2.8000000000000001E-2</v>
      </c>
      <c r="J162" s="14">
        <f t="shared" si="13"/>
        <v>1.5000000000000001E-2</v>
      </c>
      <c r="Q162" s="16">
        <f t="shared" si="11"/>
        <v>3.9E-2</v>
      </c>
      <c r="R162" s="14">
        <f t="shared" si="14"/>
        <v>1.3000000000000001E-2</v>
      </c>
    </row>
    <row r="163" spans="1:18">
      <c r="A163" s="4">
        <v>2023</v>
      </c>
      <c r="B163" s="4">
        <v>6591823.7690000003</v>
      </c>
      <c r="C163" s="4">
        <v>153510.64300000001</v>
      </c>
      <c r="D163" s="4">
        <v>9.7349999999999994</v>
      </c>
      <c r="E163" s="4" t="s">
        <v>80</v>
      </c>
      <c r="F163" s="3">
        <v>8.9999999999999993E-3</v>
      </c>
      <c r="G163" s="3">
        <v>1.4E-2</v>
      </c>
      <c r="H163" s="2"/>
      <c r="I163" s="23">
        <f t="shared" si="12"/>
        <v>1.7999999999999999E-2</v>
      </c>
      <c r="J163" s="14">
        <f t="shared" si="13"/>
        <v>4.9999999999999992E-3</v>
      </c>
      <c r="Q163" s="16">
        <f t="shared" si="11"/>
        <v>3.2000000000000001E-2</v>
      </c>
      <c r="R163" s="14">
        <f t="shared" si="14"/>
        <v>6.0000000000000019E-3</v>
      </c>
    </row>
    <row r="164" spans="1:18">
      <c r="A164" s="4">
        <v>2024</v>
      </c>
      <c r="B164" s="4">
        <v>6591817.5959999999</v>
      </c>
      <c r="C164" s="4">
        <v>153508.90299999999</v>
      </c>
      <c r="D164" s="4">
        <v>9.9090000000000007</v>
      </c>
      <c r="E164" s="4" t="s">
        <v>80</v>
      </c>
      <c r="F164" s="3">
        <v>0.01</v>
      </c>
      <c r="G164" s="3">
        <v>1.2999999999999999E-2</v>
      </c>
      <c r="H164" s="2"/>
      <c r="I164" s="23">
        <f t="shared" si="12"/>
        <v>0.02</v>
      </c>
      <c r="J164" s="14">
        <f t="shared" si="13"/>
        <v>7.000000000000001E-3</v>
      </c>
      <c r="Q164" s="16">
        <f t="shared" si="11"/>
        <v>3.1E-2</v>
      </c>
      <c r="R164" s="14">
        <f t="shared" si="14"/>
        <v>5.000000000000001E-3</v>
      </c>
    </row>
    <row r="165" spans="1:18">
      <c r="A165" s="4">
        <v>2025</v>
      </c>
      <c r="B165" s="4">
        <v>6591811.3459999999</v>
      </c>
      <c r="C165" s="4">
        <v>153507.978</v>
      </c>
      <c r="D165" s="4">
        <v>10.244999999999999</v>
      </c>
      <c r="E165" s="4" t="s">
        <v>81</v>
      </c>
      <c r="F165" s="3">
        <v>8.0000000000000002E-3</v>
      </c>
      <c r="G165" s="3">
        <v>1.0999999999999999E-2</v>
      </c>
      <c r="H165" s="2"/>
      <c r="I165" s="23">
        <f t="shared" si="12"/>
        <v>1.6E-2</v>
      </c>
      <c r="J165" s="14">
        <f t="shared" si="13"/>
        <v>3.0000000000000009E-3</v>
      </c>
      <c r="Q165" s="16">
        <f t="shared" si="11"/>
        <v>2.7E-2</v>
      </c>
      <c r="R165" s="14">
        <f t="shared" si="14"/>
        <v>1.0000000000000009E-3</v>
      </c>
    </row>
    <row r="166" spans="1:18">
      <c r="A166" s="4">
        <v>2026</v>
      </c>
      <c r="B166" s="4">
        <v>6592225.5180000002</v>
      </c>
      <c r="C166" s="4">
        <v>153595.579</v>
      </c>
      <c r="D166" s="4">
        <v>10.340999999999999</v>
      </c>
      <c r="E166" s="4" t="s">
        <v>74</v>
      </c>
      <c r="F166" s="3">
        <v>1E-3</v>
      </c>
      <c r="G166" s="3">
        <v>1E-3</v>
      </c>
      <c r="H166" s="2"/>
      <c r="I166" s="23">
        <f t="shared" si="12"/>
        <v>2E-3</v>
      </c>
      <c r="J166" s="14">
        <f t="shared" si="13"/>
        <v>-1.0999999999999999E-2</v>
      </c>
      <c r="Q166" s="16">
        <f t="shared" si="11"/>
        <v>1.6E-2</v>
      </c>
      <c r="R166" s="14">
        <f t="shared" si="14"/>
        <v>-9.9999999999999985E-3</v>
      </c>
    </row>
    <row r="167" spans="1:18">
      <c r="A167" s="4">
        <v>2027</v>
      </c>
      <c r="B167" s="4">
        <v>6591679.9450000003</v>
      </c>
      <c r="C167" s="4">
        <v>153475.13200000001</v>
      </c>
      <c r="D167" s="4">
        <v>10.006</v>
      </c>
      <c r="E167" s="4" t="s">
        <v>82</v>
      </c>
      <c r="F167" s="3">
        <v>6.0000000000000001E-3</v>
      </c>
      <c r="G167" s="3">
        <v>8.9999999999999993E-3</v>
      </c>
      <c r="H167" s="2"/>
      <c r="I167" s="23">
        <f t="shared" si="12"/>
        <v>1.2E-2</v>
      </c>
      <c r="J167" s="14">
        <f t="shared" si="13"/>
        <v>-9.9999999999999915E-4</v>
      </c>
      <c r="Q167" s="16">
        <f t="shared" si="11"/>
        <v>2.4E-2</v>
      </c>
      <c r="R167" s="14">
        <f t="shared" si="14"/>
        <v>-1.9999999999999983E-3</v>
      </c>
    </row>
    <row r="168" spans="1:18">
      <c r="A168" s="4">
        <v>2028</v>
      </c>
      <c r="B168" s="4">
        <v>6591678.3459999999</v>
      </c>
      <c r="C168" s="4">
        <v>153480.44099999999</v>
      </c>
      <c r="D168" s="4">
        <v>9.9179999999999993</v>
      </c>
      <c r="E168" s="4" t="s">
        <v>82</v>
      </c>
      <c r="F168" s="3">
        <v>5.0000000000000001E-3</v>
      </c>
      <c r="G168" s="3">
        <v>8.0000000000000002E-3</v>
      </c>
      <c r="H168" s="2"/>
      <c r="I168" s="23">
        <f t="shared" si="12"/>
        <v>0.01</v>
      </c>
      <c r="J168" s="14">
        <f t="shared" si="13"/>
        <v>-2.9999999999999992E-3</v>
      </c>
      <c r="Q168" s="16">
        <f t="shared" si="11"/>
        <v>2.3E-2</v>
      </c>
      <c r="R168" s="14">
        <f t="shared" si="14"/>
        <v>-2.9999999999999992E-3</v>
      </c>
    </row>
    <row r="169" spans="1:18">
      <c r="A169" s="4">
        <v>2029</v>
      </c>
      <c r="B169" s="4">
        <v>6591677.5369999995</v>
      </c>
      <c r="C169" s="4">
        <v>153484.973</v>
      </c>
      <c r="D169" s="4">
        <v>9.8659999999999997</v>
      </c>
      <c r="E169" s="4" t="s">
        <v>83</v>
      </c>
      <c r="F169" s="3">
        <v>5.0000000000000001E-3</v>
      </c>
      <c r="G169" s="3">
        <v>8.0000000000000002E-3</v>
      </c>
      <c r="H169" s="2"/>
      <c r="I169" s="23">
        <f t="shared" si="12"/>
        <v>0.01</v>
      </c>
      <c r="J169" s="14">
        <f t="shared" si="13"/>
        <v>-2.9999999999999992E-3</v>
      </c>
      <c r="Q169" s="16">
        <f t="shared" si="11"/>
        <v>2.3E-2</v>
      </c>
      <c r="R169" s="14">
        <f t="shared" si="14"/>
        <v>-2.9999999999999992E-3</v>
      </c>
    </row>
    <row r="170" spans="1:18">
      <c r="A170" s="4">
        <v>2030</v>
      </c>
      <c r="B170" s="4">
        <v>6591677.415</v>
      </c>
      <c r="C170" s="4">
        <v>153485.62400000001</v>
      </c>
      <c r="D170" s="4">
        <v>9.4649999999999999</v>
      </c>
      <c r="E170" s="4" t="s">
        <v>84</v>
      </c>
      <c r="F170" s="3">
        <v>5.0000000000000001E-3</v>
      </c>
      <c r="G170" s="3">
        <v>7.0000000000000001E-3</v>
      </c>
      <c r="H170" s="2"/>
      <c r="I170" s="23">
        <f t="shared" si="12"/>
        <v>0.01</v>
      </c>
      <c r="J170" s="14">
        <f t="shared" si="13"/>
        <v>-2.9999999999999992E-3</v>
      </c>
      <c r="Q170" s="16">
        <f t="shared" si="11"/>
        <v>2.1000000000000001E-2</v>
      </c>
      <c r="R170" s="14">
        <f t="shared" si="14"/>
        <v>-4.9999999999999975E-3</v>
      </c>
    </row>
    <row r="171" spans="1:18">
      <c r="A171" s="4">
        <v>2031</v>
      </c>
      <c r="B171" s="4">
        <v>6591687.3990000002</v>
      </c>
      <c r="C171" s="4">
        <v>153488.56299999999</v>
      </c>
      <c r="D171" s="4">
        <v>9.3719999999999999</v>
      </c>
      <c r="E171" s="4" t="s">
        <v>85</v>
      </c>
      <c r="F171" s="3">
        <v>5.0000000000000001E-3</v>
      </c>
      <c r="G171" s="3">
        <v>7.0000000000000001E-3</v>
      </c>
      <c r="H171" s="2"/>
      <c r="I171" s="23">
        <f t="shared" si="12"/>
        <v>0.01</v>
      </c>
      <c r="J171" s="14">
        <f t="shared" si="13"/>
        <v>-2.9999999999999992E-3</v>
      </c>
      <c r="Q171" s="16">
        <f t="shared" si="11"/>
        <v>2.1000000000000001E-2</v>
      </c>
      <c r="R171" s="14">
        <f t="shared" si="14"/>
        <v>-4.9999999999999975E-3</v>
      </c>
    </row>
    <row r="172" spans="1:18">
      <c r="A172" s="4">
        <v>2032</v>
      </c>
      <c r="B172" s="4">
        <v>6591687.608</v>
      </c>
      <c r="C172" s="4">
        <v>153487.742</v>
      </c>
      <c r="D172" s="4">
        <v>9.8079999999999998</v>
      </c>
      <c r="E172" s="4" t="s">
        <v>86</v>
      </c>
      <c r="F172" s="3">
        <v>5.0000000000000001E-3</v>
      </c>
      <c r="G172" s="3">
        <v>7.0000000000000001E-3</v>
      </c>
      <c r="H172" s="2"/>
      <c r="I172" s="23">
        <f t="shared" si="12"/>
        <v>0.01</v>
      </c>
      <c r="J172" s="14">
        <f t="shared" si="13"/>
        <v>-2.9999999999999992E-3</v>
      </c>
      <c r="Q172" s="16">
        <f t="shared" si="11"/>
        <v>2.1000000000000001E-2</v>
      </c>
      <c r="R172" s="14">
        <f t="shared" si="14"/>
        <v>-4.9999999999999975E-3</v>
      </c>
    </row>
    <row r="173" spans="1:18">
      <c r="A173" s="4">
        <v>2033</v>
      </c>
      <c r="B173" s="4">
        <v>6591688.8990000002</v>
      </c>
      <c r="C173" s="4">
        <v>153483.75899999999</v>
      </c>
      <c r="D173" s="4">
        <v>9.952</v>
      </c>
      <c r="E173" s="4" t="s">
        <v>82</v>
      </c>
      <c r="F173" s="3">
        <v>5.0000000000000001E-3</v>
      </c>
      <c r="G173" s="3">
        <v>7.0000000000000001E-3</v>
      </c>
      <c r="H173" s="2"/>
      <c r="I173" s="23">
        <f t="shared" si="12"/>
        <v>0.01</v>
      </c>
      <c r="J173" s="14">
        <f t="shared" si="13"/>
        <v>-2.9999999999999992E-3</v>
      </c>
      <c r="Q173" s="16">
        <f t="shared" si="11"/>
        <v>2.1000000000000001E-2</v>
      </c>
      <c r="R173" s="14">
        <f t="shared" si="14"/>
        <v>-4.9999999999999975E-3</v>
      </c>
    </row>
    <row r="174" spans="1:18">
      <c r="A174" s="4">
        <v>2034</v>
      </c>
      <c r="B174" s="4">
        <v>6591689.8389999997</v>
      </c>
      <c r="C174" s="4">
        <v>153478.505</v>
      </c>
      <c r="D174" s="4">
        <v>10.007999999999999</v>
      </c>
      <c r="E174" s="4" t="s">
        <v>82</v>
      </c>
      <c r="F174" s="3">
        <v>5.0000000000000001E-3</v>
      </c>
      <c r="G174" s="3">
        <v>7.0000000000000001E-3</v>
      </c>
      <c r="H174" s="2"/>
      <c r="I174" s="23">
        <f t="shared" si="12"/>
        <v>0.01</v>
      </c>
      <c r="J174" s="14">
        <f t="shared" si="13"/>
        <v>-2.9999999999999992E-3</v>
      </c>
      <c r="Q174" s="16">
        <f t="shared" si="11"/>
        <v>2.1000000000000001E-2</v>
      </c>
      <c r="R174" s="14">
        <f t="shared" si="14"/>
        <v>-4.9999999999999975E-3</v>
      </c>
    </row>
    <row r="175" spans="1:18">
      <c r="A175" s="4">
        <v>2035</v>
      </c>
      <c r="B175" s="4">
        <v>6591701.9160000002</v>
      </c>
      <c r="C175" s="4">
        <v>153482.133</v>
      </c>
      <c r="D175" s="4">
        <v>10.031000000000001</v>
      </c>
      <c r="E175" s="4" t="s">
        <v>82</v>
      </c>
      <c r="F175" s="3">
        <v>4.0000000000000001E-3</v>
      </c>
      <c r="G175" s="3">
        <v>6.0000000000000001E-3</v>
      </c>
      <c r="H175" s="2"/>
      <c r="I175" s="23">
        <f t="shared" si="12"/>
        <v>8.0000000000000002E-3</v>
      </c>
      <c r="J175" s="14">
        <f t="shared" si="13"/>
        <v>-4.9999999999999992E-3</v>
      </c>
      <c r="Q175" s="16">
        <f t="shared" si="11"/>
        <v>0.02</v>
      </c>
      <c r="R175" s="14">
        <f t="shared" si="14"/>
        <v>-5.9999999999999984E-3</v>
      </c>
    </row>
    <row r="176" spans="1:18">
      <c r="A176" s="4">
        <v>2036</v>
      </c>
      <c r="B176" s="4">
        <v>6591700.7189999996</v>
      </c>
      <c r="C176" s="4">
        <v>153486.63500000001</v>
      </c>
      <c r="D176" s="4">
        <v>9.968</v>
      </c>
      <c r="E176" s="4" t="s">
        <v>82</v>
      </c>
      <c r="F176" s="3">
        <v>4.0000000000000001E-3</v>
      </c>
      <c r="G176" s="3">
        <v>6.0000000000000001E-3</v>
      </c>
      <c r="H176" s="2"/>
      <c r="I176" s="23">
        <f t="shared" si="12"/>
        <v>8.0000000000000002E-3</v>
      </c>
      <c r="J176" s="14">
        <f t="shared" si="13"/>
        <v>-4.9999999999999992E-3</v>
      </c>
      <c r="Q176" s="16">
        <f t="shared" si="11"/>
        <v>0.02</v>
      </c>
      <c r="R176" s="14">
        <f t="shared" si="14"/>
        <v>-5.9999999999999984E-3</v>
      </c>
    </row>
    <row r="177" spans="1:18">
      <c r="A177" s="4">
        <v>2037</v>
      </c>
      <c r="B177" s="4">
        <v>6591699.1749999998</v>
      </c>
      <c r="C177" s="4">
        <v>153491.63099999999</v>
      </c>
      <c r="D177" s="4">
        <v>9.8629999999999995</v>
      </c>
      <c r="E177" s="4" t="s">
        <v>86</v>
      </c>
      <c r="F177" s="3">
        <v>8.0000000000000002E-3</v>
      </c>
      <c r="G177" s="3">
        <v>1.0999999999999999E-2</v>
      </c>
      <c r="H177" s="2"/>
      <c r="I177" s="23">
        <f t="shared" si="12"/>
        <v>1.6E-2</v>
      </c>
      <c r="J177" s="14">
        <f t="shared" si="13"/>
        <v>3.0000000000000009E-3</v>
      </c>
      <c r="Q177" s="16">
        <f t="shared" si="11"/>
        <v>2.7E-2</v>
      </c>
      <c r="R177" s="14">
        <f t="shared" si="14"/>
        <v>1.0000000000000009E-3</v>
      </c>
    </row>
    <row r="178" spans="1:18">
      <c r="A178" s="4">
        <v>2038</v>
      </c>
      <c r="B178" s="4">
        <v>6591699.1129999999</v>
      </c>
      <c r="C178" s="4">
        <v>153492.24799999999</v>
      </c>
      <c r="D178" s="4">
        <v>9.5009999999999994</v>
      </c>
      <c r="E178" s="4" t="s">
        <v>85</v>
      </c>
      <c r="F178" s="3">
        <v>6.0000000000000001E-3</v>
      </c>
      <c r="G178" s="3">
        <v>8.9999999999999993E-3</v>
      </c>
      <c r="H178" s="2"/>
      <c r="I178" s="23">
        <f t="shared" si="12"/>
        <v>1.2E-2</v>
      </c>
      <c r="J178" s="14">
        <f t="shared" si="13"/>
        <v>-9.9999999999999915E-4</v>
      </c>
      <c r="Q178" s="16">
        <f t="shared" si="11"/>
        <v>2.4E-2</v>
      </c>
      <c r="R178" s="14">
        <f t="shared" si="14"/>
        <v>-1.9999999999999983E-3</v>
      </c>
    </row>
    <row r="179" spans="1:18">
      <c r="A179" s="4">
        <v>2039</v>
      </c>
      <c r="B179" s="4">
        <v>6591713.2869999995</v>
      </c>
      <c r="C179" s="4">
        <v>153496.61199999999</v>
      </c>
      <c r="D179" s="4">
        <v>9.2260000000000009</v>
      </c>
      <c r="E179" s="4" t="s">
        <v>85</v>
      </c>
      <c r="F179" s="3">
        <v>5.0000000000000001E-3</v>
      </c>
      <c r="G179" s="3">
        <v>7.0000000000000001E-3</v>
      </c>
      <c r="H179" s="2"/>
      <c r="I179" s="23">
        <f t="shared" si="12"/>
        <v>0.01</v>
      </c>
      <c r="J179" s="14">
        <f t="shared" si="13"/>
        <v>-2.9999999999999992E-3</v>
      </c>
      <c r="Q179" s="16">
        <f t="shared" si="11"/>
        <v>2.1000000000000001E-2</v>
      </c>
      <c r="R179" s="14">
        <f t="shared" si="14"/>
        <v>-4.9999999999999975E-3</v>
      </c>
    </row>
    <row r="180" spans="1:18">
      <c r="A180" s="4">
        <v>2040</v>
      </c>
      <c r="B180" s="4">
        <v>6591713.6220000004</v>
      </c>
      <c r="C180" s="4">
        <v>153495.204</v>
      </c>
      <c r="D180" s="4">
        <v>9.8859999999999992</v>
      </c>
      <c r="E180" s="4" t="s">
        <v>86</v>
      </c>
      <c r="F180" s="3">
        <v>4.0000000000000001E-3</v>
      </c>
      <c r="G180" s="3">
        <v>7.0000000000000001E-3</v>
      </c>
      <c r="H180" s="2"/>
      <c r="I180" s="23">
        <f t="shared" si="12"/>
        <v>8.0000000000000002E-3</v>
      </c>
      <c r="J180" s="14">
        <f t="shared" si="13"/>
        <v>-4.9999999999999992E-3</v>
      </c>
      <c r="Q180" s="16">
        <f t="shared" si="11"/>
        <v>2.1000000000000001E-2</v>
      </c>
      <c r="R180" s="14">
        <f t="shared" si="14"/>
        <v>-4.9999999999999975E-3</v>
      </c>
    </row>
    <row r="181" spans="1:18">
      <c r="A181" s="4">
        <v>2041</v>
      </c>
      <c r="B181" s="4">
        <v>6591715.1220000004</v>
      </c>
      <c r="C181" s="4">
        <v>153491.242</v>
      </c>
      <c r="D181" s="4">
        <v>9.9789999999999992</v>
      </c>
      <c r="E181" s="4" t="s">
        <v>82</v>
      </c>
      <c r="F181" s="3">
        <v>5.0000000000000001E-3</v>
      </c>
      <c r="G181" s="3">
        <v>7.0000000000000001E-3</v>
      </c>
      <c r="H181" s="2"/>
      <c r="I181" s="23">
        <f t="shared" si="12"/>
        <v>0.01</v>
      </c>
      <c r="J181" s="14">
        <f t="shared" si="13"/>
        <v>-2.9999999999999992E-3</v>
      </c>
      <c r="Q181" s="16">
        <f t="shared" si="11"/>
        <v>2.1000000000000001E-2</v>
      </c>
      <c r="R181" s="14">
        <f t="shared" si="14"/>
        <v>-4.9999999999999975E-3</v>
      </c>
    </row>
    <row r="182" spans="1:18">
      <c r="A182" s="4">
        <v>2042</v>
      </c>
      <c r="B182" s="4">
        <v>6591716.3550000004</v>
      </c>
      <c r="C182" s="4">
        <v>153486.299</v>
      </c>
      <c r="D182" s="4">
        <v>9.9740000000000002</v>
      </c>
      <c r="E182" s="4" t="s">
        <v>82</v>
      </c>
      <c r="F182" s="3">
        <v>4.0000000000000001E-3</v>
      </c>
      <c r="G182" s="3">
        <v>7.0000000000000001E-3</v>
      </c>
      <c r="H182" s="2"/>
      <c r="I182" s="23">
        <f t="shared" si="12"/>
        <v>8.0000000000000002E-3</v>
      </c>
      <c r="J182" s="14">
        <f t="shared" si="13"/>
        <v>-4.9999999999999992E-3</v>
      </c>
      <c r="Q182" s="16">
        <f t="shared" si="11"/>
        <v>2.1000000000000001E-2</v>
      </c>
      <c r="R182" s="14">
        <f t="shared" si="14"/>
        <v>-4.9999999999999975E-3</v>
      </c>
    </row>
    <row r="183" spans="1:18">
      <c r="A183" s="4">
        <v>2043</v>
      </c>
      <c r="B183" s="4">
        <v>6591730.2419999996</v>
      </c>
      <c r="C183" s="4">
        <v>153490.37299999999</v>
      </c>
      <c r="D183" s="4">
        <v>9.9250000000000007</v>
      </c>
      <c r="E183" s="4" t="s">
        <v>82</v>
      </c>
      <c r="F183" s="3">
        <v>4.0000000000000001E-3</v>
      </c>
      <c r="G183" s="3">
        <v>7.0000000000000001E-3</v>
      </c>
      <c r="H183" s="2"/>
      <c r="I183" s="23">
        <f t="shared" si="12"/>
        <v>8.0000000000000002E-3</v>
      </c>
      <c r="J183" s="14">
        <f t="shared" si="13"/>
        <v>-4.9999999999999992E-3</v>
      </c>
      <c r="Q183" s="16">
        <f t="shared" si="11"/>
        <v>2.1000000000000001E-2</v>
      </c>
      <c r="R183" s="14">
        <f t="shared" si="14"/>
        <v>-4.9999999999999975E-3</v>
      </c>
    </row>
    <row r="184" spans="1:18">
      <c r="A184" s="4">
        <v>2044</v>
      </c>
      <c r="B184" s="4">
        <v>6591729.1619999995</v>
      </c>
      <c r="C184" s="4">
        <v>153494.38800000001</v>
      </c>
      <c r="D184" s="4">
        <v>9.8409999999999993</v>
      </c>
      <c r="E184" s="4" t="s">
        <v>82</v>
      </c>
      <c r="F184" s="3">
        <v>5.0000000000000001E-3</v>
      </c>
      <c r="G184" s="3">
        <v>8.0000000000000002E-3</v>
      </c>
      <c r="H184" s="2"/>
      <c r="I184" s="23">
        <f t="shared" si="12"/>
        <v>0.01</v>
      </c>
      <c r="J184" s="14">
        <f t="shared" si="13"/>
        <v>-2.9999999999999992E-3</v>
      </c>
      <c r="Q184" s="16">
        <f t="shared" si="11"/>
        <v>2.3E-2</v>
      </c>
      <c r="R184" s="14">
        <f t="shared" si="14"/>
        <v>-2.9999999999999992E-3</v>
      </c>
    </row>
    <row r="185" spans="1:18">
      <c r="A185" s="4">
        <v>2045</v>
      </c>
      <c r="B185" s="4">
        <v>6591726.9510000004</v>
      </c>
      <c r="C185" s="4">
        <v>153499.255</v>
      </c>
      <c r="D185" s="4">
        <v>9.8620000000000001</v>
      </c>
      <c r="E185" s="4" t="s">
        <v>86</v>
      </c>
      <c r="F185" s="3">
        <v>5.0000000000000001E-3</v>
      </c>
      <c r="G185" s="3">
        <v>8.0000000000000002E-3</v>
      </c>
      <c r="H185" s="2"/>
      <c r="I185" s="23">
        <f t="shared" si="12"/>
        <v>0.01</v>
      </c>
      <c r="J185" s="14">
        <f t="shared" si="13"/>
        <v>-2.9999999999999992E-3</v>
      </c>
      <c r="Q185" s="16">
        <f t="shared" si="11"/>
        <v>2.3E-2</v>
      </c>
      <c r="R185" s="14">
        <f t="shared" si="14"/>
        <v>-2.9999999999999992E-3</v>
      </c>
    </row>
    <row r="186" spans="1:18">
      <c r="A186" s="4">
        <v>2046</v>
      </c>
      <c r="B186" s="4">
        <v>6591726.8490000004</v>
      </c>
      <c r="C186" s="4">
        <v>153500.49</v>
      </c>
      <c r="D186" s="4">
        <v>9.1370000000000005</v>
      </c>
      <c r="E186" s="4" t="s">
        <v>85</v>
      </c>
      <c r="F186" s="3">
        <v>4.0000000000000001E-3</v>
      </c>
      <c r="G186" s="3">
        <v>7.0000000000000001E-3</v>
      </c>
      <c r="H186" s="2"/>
      <c r="I186" s="23">
        <f t="shared" si="12"/>
        <v>8.0000000000000002E-3</v>
      </c>
      <c r="J186" s="14">
        <f t="shared" si="13"/>
        <v>-4.9999999999999992E-3</v>
      </c>
      <c r="Q186" s="16">
        <f t="shared" si="11"/>
        <v>2.1000000000000001E-2</v>
      </c>
      <c r="R186" s="14">
        <f t="shared" si="14"/>
        <v>-4.9999999999999975E-3</v>
      </c>
    </row>
    <row r="187" spans="1:18">
      <c r="A187" s="4">
        <v>2047</v>
      </c>
      <c r="B187" s="4">
        <v>6591740.7960000001</v>
      </c>
      <c r="C187" s="4">
        <v>153505.07699999999</v>
      </c>
      <c r="D187" s="4">
        <v>9.3759999999999994</v>
      </c>
      <c r="E187" s="4" t="s">
        <v>85</v>
      </c>
      <c r="F187" s="3">
        <v>6.0000000000000001E-3</v>
      </c>
      <c r="G187" s="3">
        <v>8.9999999999999993E-3</v>
      </c>
      <c r="H187" s="2"/>
      <c r="I187" s="23">
        <f t="shared" si="12"/>
        <v>1.2E-2</v>
      </c>
      <c r="J187" s="14">
        <f t="shared" si="13"/>
        <v>-9.9999999999999915E-4</v>
      </c>
      <c r="Q187" s="16">
        <f t="shared" si="11"/>
        <v>2.4E-2</v>
      </c>
      <c r="R187" s="14">
        <f t="shared" si="14"/>
        <v>-1.9999999999999983E-3</v>
      </c>
    </row>
    <row r="188" spans="1:18">
      <c r="A188" s="4">
        <v>2048</v>
      </c>
      <c r="B188" s="4">
        <v>6591740.8370000003</v>
      </c>
      <c r="C188" s="4">
        <v>153504.584</v>
      </c>
      <c r="D188" s="4">
        <v>9.6709999999999994</v>
      </c>
      <c r="E188" s="4" t="s">
        <v>86</v>
      </c>
      <c r="F188" s="3">
        <v>5.0000000000000001E-3</v>
      </c>
      <c r="G188" s="3">
        <v>8.0000000000000002E-3</v>
      </c>
      <c r="H188" s="2"/>
      <c r="I188" s="23">
        <f t="shared" si="12"/>
        <v>0.01</v>
      </c>
      <c r="J188" s="14">
        <f t="shared" si="13"/>
        <v>-2.9999999999999992E-3</v>
      </c>
      <c r="Q188" s="16">
        <f t="shared" si="11"/>
        <v>2.3E-2</v>
      </c>
      <c r="R188" s="14">
        <f t="shared" si="14"/>
        <v>-2.9999999999999992E-3</v>
      </c>
    </row>
    <row r="189" spans="1:18">
      <c r="A189" s="4">
        <v>2049</v>
      </c>
      <c r="B189" s="4">
        <v>6591742.5269999998</v>
      </c>
      <c r="C189" s="4">
        <v>153499.674</v>
      </c>
      <c r="D189" s="4">
        <v>9.8089999999999993</v>
      </c>
      <c r="E189" s="4" t="s">
        <v>82</v>
      </c>
      <c r="F189" s="3">
        <v>5.0000000000000001E-3</v>
      </c>
      <c r="G189" s="3">
        <v>8.0000000000000002E-3</v>
      </c>
      <c r="H189" s="2"/>
      <c r="I189" s="23">
        <f t="shared" si="12"/>
        <v>0.01</v>
      </c>
      <c r="J189" s="14">
        <f t="shared" si="13"/>
        <v>-2.9999999999999992E-3</v>
      </c>
      <c r="Q189" s="16">
        <f t="shared" si="11"/>
        <v>2.3E-2</v>
      </c>
      <c r="R189" s="14">
        <f t="shared" si="14"/>
        <v>-2.9999999999999992E-3</v>
      </c>
    </row>
    <row r="190" spans="1:18">
      <c r="A190" s="4">
        <v>2050</v>
      </c>
      <c r="B190" s="4">
        <v>6591743.926</v>
      </c>
      <c r="C190" s="4">
        <v>153494.63800000001</v>
      </c>
      <c r="D190" s="4">
        <v>9.8710000000000004</v>
      </c>
      <c r="E190" s="4" t="s">
        <v>82</v>
      </c>
      <c r="F190" s="3">
        <v>5.0000000000000001E-3</v>
      </c>
      <c r="G190" s="3">
        <v>7.0000000000000001E-3</v>
      </c>
      <c r="H190" s="2"/>
      <c r="I190" s="23">
        <f t="shared" si="12"/>
        <v>0.01</v>
      </c>
      <c r="J190" s="14">
        <f t="shared" si="13"/>
        <v>-2.9999999999999992E-3</v>
      </c>
      <c r="Q190" s="16">
        <f t="shared" si="11"/>
        <v>2.1000000000000001E-2</v>
      </c>
      <c r="R190" s="14">
        <f t="shared" si="14"/>
        <v>-4.9999999999999975E-3</v>
      </c>
    </row>
    <row r="191" spans="1:18">
      <c r="A191" s="4">
        <v>2051</v>
      </c>
      <c r="B191" s="4">
        <v>6591755.0899999999</v>
      </c>
      <c r="C191" s="4">
        <v>153498.375</v>
      </c>
      <c r="D191" s="4">
        <v>9.798</v>
      </c>
      <c r="E191" s="4" t="s">
        <v>82</v>
      </c>
      <c r="F191" s="3">
        <v>4.0000000000000001E-3</v>
      </c>
      <c r="G191" s="3">
        <v>6.0000000000000001E-3</v>
      </c>
      <c r="H191" s="2"/>
      <c r="I191" s="23">
        <f t="shared" si="12"/>
        <v>8.0000000000000002E-3</v>
      </c>
      <c r="J191" s="14">
        <f t="shared" si="13"/>
        <v>-4.9999999999999992E-3</v>
      </c>
      <c r="Q191" s="16">
        <f t="shared" si="11"/>
        <v>0.02</v>
      </c>
      <c r="R191" s="14">
        <f t="shared" si="14"/>
        <v>-5.9999999999999984E-3</v>
      </c>
    </row>
    <row r="192" spans="1:18">
      <c r="A192" s="4">
        <v>2052</v>
      </c>
      <c r="B192" s="4">
        <v>6591753.9929999998</v>
      </c>
      <c r="C192" s="4">
        <v>153502.323</v>
      </c>
      <c r="D192" s="4">
        <v>9.8049999999999997</v>
      </c>
      <c r="E192" s="4" t="s">
        <v>82</v>
      </c>
      <c r="F192" s="3">
        <v>4.0000000000000001E-3</v>
      </c>
      <c r="G192" s="3">
        <v>6.0000000000000001E-3</v>
      </c>
      <c r="H192" s="2"/>
      <c r="I192" s="23">
        <f t="shared" si="12"/>
        <v>8.0000000000000002E-3</v>
      </c>
      <c r="J192" s="14">
        <f t="shared" si="13"/>
        <v>-4.9999999999999992E-3</v>
      </c>
      <c r="Q192" s="16">
        <f t="shared" si="11"/>
        <v>0.02</v>
      </c>
      <c r="R192" s="14">
        <f t="shared" si="14"/>
        <v>-5.9999999999999984E-3</v>
      </c>
    </row>
    <row r="193" spans="1:18">
      <c r="A193" s="4">
        <v>2053</v>
      </c>
      <c r="B193" s="4">
        <v>6591752.4029999999</v>
      </c>
      <c r="C193" s="4">
        <v>153506.12599999999</v>
      </c>
      <c r="D193" s="4">
        <v>9.69</v>
      </c>
      <c r="E193" s="4" t="s">
        <v>82</v>
      </c>
      <c r="F193" s="3">
        <v>4.0000000000000001E-3</v>
      </c>
      <c r="G193" s="3">
        <v>6.0000000000000001E-3</v>
      </c>
      <c r="H193" s="2"/>
      <c r="I193" s="23">
        <f t="shared" si="12"/>
        <v>8.0000000000000002E-3</v>
      </c>
      <c r="J193" s="14">
        <f t="shared" si="13"/>
        <v>-4.9999999999999992E-3</v>
      </c>
      <c r="Q193" s="16">
        <f t="shared" si="11"/>
        <v>0.02</v>
      </c>
      <c r="R193" s="14">
        <f t="shared" si="14"/>
        <v>-5.9999999999999984E-3</v>
      </c>
    </row>
    <row r="194" spans="1:18">
      <c r="A194" s="4">
        <v>2054</v>
      </c>
      <c r="B194" s="4">
        <v>6591751.2220000001</v>
      </c>
      <c r="C194" s="4">
        <v>153507.51300000001</v>
      </c>
      <c r="D194" s="4">
        <v>9.5510000000000002</v>
      </c>
      <c r="E194" s="4" t="s">
        <v>87</v>
      </c>
      <c r="F194" s="3">
        <v>4.0000000000000001E-3</v>
      </c>
      <c r="G194" s="3">
        <v>6.0000000000000001E-3</v>
      </c>
      <c r="H194" s="2"/>
      <c r="I194" s="23">
        <f t="shared" si="12"/>
        <v>8.0000000000000002E-3</v>
      </c>
      <c r="J194" s="14">
        <f t="shared" si="13"/>
        <v>-4.9999999999999992E-3</v>
      </c>
      <c r="Q194" s="16">
        <f t="shared" si="11"/>
        <v>0.02</v>
      </c>
      <c r="R194" s="14">
        <f t="shared" si="14"/>
        <v>-5.9999999999999984E-3</v>
      </c>
    </row>
    <row r="195" spans="1:18">
      <c r="A195" s="4">
        <v>2055</v>
      </c>
      <c r="B195" s="4">
        <v>6591751.1909999996</v>
      </c>
      <c r="C195" s="4">
        <v>153508.03</v>
      </c>
      <c r="D195" s="4">
        <v>9.2929999999999993</v>
      </c>
      <c r="E195" s="4" t="s">
        <v>88</v>
      </c>
      <c r="F195" s="3">
        <v>4.0000000000000001E-3</v>
      </c>
      <c r="G195" s="3">
        <v>6.0000000000000001E-3</v>
      </c>
      <c r="H195" s="2"/>
      <c r="I195" s="23">
        <f t="shared" si="12"/>
        <v>8.0000000000000002E-3</v>
      </c>
      <c r="J195" s="14">
        <f t="shared" si="13"/>
        <v>-4.9999999999999992E-3</v>
      </c>
      <c r="Q195" s="16">
        <f t="shared" si="11"/>
        <v>0.02</v>
      </c>
      <c r="R195" s="14">
        <f t="shared" si="14"/>
        <v>-5.9999999999999984E-3</v>
      </c>
    </row>
    <row r="196" spans="1:18">
      <c r="A196" s="4">
        <v>2056</v>
      </c>
      <c r="B196" s="4">
        <v>6591764.8810000001</v>
      </c>
      <c r="C196" s="4">
        <v>153512.658</v>
      </c>
      <c r="D196" s="4">
        <v>9.2360000000000007</v>
      </c>
      <c r="E196" s="4" t="s">
        <v>82</v>
      </c>
      <c r="F196" s="3">
        <v>5.0000000000000001E-3</v>
      </c>
      <c r="G196" s="3">
        <v>8.0000000000000002E-3</v>
      </c>
      <c r="H196" s="2"/>
      <c r="I196" s="23">
        <f t="shared" si="12"/>
        <v>0.01</v>
      </c>
      <c r="J196" s="14">
        <f t="shared" si="13"/>
        <v>-2.9999999999999992E-3</v>
      </c>
      <c r="Q196" s="16">
        <f t="shared" si="11"/>
        <v>2.3E-2</v>
      </c>
      <c r="R196" s="14">
        <f t="shared" si="14"/>
        <v>-2.9999999999999992E-3</v>
      </c>
    </row>
    <row r="197" spans="1:18">
      <c r="A197" s="4">
        <v>2057</v>
      </c>
      <c r="B197" s="4">
        <v>6591766.9060000004</v>
      </c>
      <c r="C197" s="4">
        <v>153506.18299999999</v>
      </c>
      <c r="D197" s="4">
        <v>9.4359999999999999</v>
      </c>
      <c r="E197" s="4" t="s">
        <v>82</v>
      </c>
      <c r="F197" s="3">
        <v>5.0000000000000001E-3</v>
      </c>
      <c r="G197" s="3">
        <v>8.0000000000000002E-3</v>
      </c>
      <c r="H197" s="2"/>
      <c r="I197" s="23">
        <f t="shared" si="12"/>
        <v>0.01</v>
      </c>
      <c r="J197" s="14">
        <f t="shared" si="13"/>
        <v>-2.9999999999999992E-3</v>
      </c>
      <c r="Q197" s="16">
        <f t="shared" si="11"/>
        <v>2.3E-2</v>
      </c>
      <c r="R197" s="14">
        <f t="shared" si="14"/>
        <v>-2.9999999999999992E-3</v>
      </c>
    </row>
    <row r="198" spans="1:18">
      <c r="A198" s="4">
        <v>2058</v>
      </c>
      <c r="B198" s="4">
        <v>6591767.7529999996</v>
      </c>
      <c r="C198" s="4">
        <v>153502.96400000001</v>
      </c>
      <c r="D198" s="4">
        <v>9.4629999999999992</v>
      </c>
      <c r="E198" s="4" t="s">
        <v>82</v>
      </c>
      <c r="F198" s="3">
        <v>5.0000000000000001E-3</v>
      </c>
      <c r="G198" s="3">
        <v>7.0000000000000001E-3</v>
      </c>
      <c r="H198" s="2"/>
      <c r="I198" s="23">
        <f t="shared" si="12"/>
        <v>0.01</v>
      </c>
      <c r="J198" s="14">
        <f t="shared" si="13"/>
        <v>-2.9999999999999992E-3</v>
      </c>
      <c r="Q198" s="16">
        <f t="shared" si="11"/>
        <v>2.1000000000000001E-2</v>
      </c>
      <c r="R198" s="14">
        <f t="shared" si="14"/>
        <v>-4.9999999999999975E-3</v>
      </c>
    </row>
    <row r="199" spans="1:18">
      <c r="A199" s="4">
        <v>2059</v>
      </c>
      <c r="B199" s="4">
        <v>6591762.5319999997</v>
      </c>
      <c r="C199" s="4">
        <v>153501.54</v>
      </c>
      <c r="D199" s="4">
        <v>9.4190000000000005</v>
      </c>
      <c r="E199" s="4" t="s">
        <v>82</v>
      </c>
      <c r="F199" s="3">
        <v>5.0000000000000001E-3</v>
      </c>
      <c r="G199" s="3">
        <v>7.0000000000000001E-3</v>
      </c>
      <c r="H199" s="2"/>
      <c r="I199" s="23">
        <f t="shared" si="12"/>
        <v>0.01</v>
      </c>
      <c r="J199" s="14">
        <f t="shared" si="13"/>
        <v>-2.9999999999999992E-3</v>
      </c>
      <c r="Q199" s="16">
        <f t="shared" si="11"/>
        <v>2.1000000000000001E-2</v>
      </c>
      <c r="R199" s="14">
        <f t="shared" si="14"/>
        <v>-4.9999999999999975E-3</v>
      </c>
    </row>
    <row r="200" spans="1:18">
      <c r="A200" s="4">
        <v>2060</v>
      </c>
      <c r="B200" s="4">
        <v>6591761.0800000001</v>
      </c>
      <c r="C200" s="4">
        <v>153504.07699999999</v>
      </c>
      <c r="D200" s="4">
        <v>9.4770000000000003</v>
      </c>
      <c r="E200" s="4" t="s">
        <v>82</v>
      </c>
      <c r="F200" s="3">
        <v>4.0000000000000001E-3</v>
      </c>
      <c r="G200" s="3">
        <v>7.0000000000000001E-3</v>
      </c>
      <c r="H200" s="2"/>
      <c r="I200" s="23">
        <f t="shared" si="12"/>
        <v>8.0000000000000002E-3</v>
      </c>
      <c r="J200" s="14">
        <f t="shared" si="13"/>
        <v>-4.9999999999999992E-3</v>
      </c>
      <c r="Q200" s="16">
        <f t="shared" ref="Q200:Q263" si="15">ROUND(2*SQRT(G200^2+$C$3^2),3)</f>
        <v>2.1000000000000001E-2</v>
      </c>
      <c r="R200" s="14">
        <f t="shared" si="14"/>
        <v>-4.9999999999999975E-3</v>
      </c>
    </row>
    <row r="201" spans="1:18">
      <c r="A201" s="4">
        <v>2061</v>
      </c>
      <c r="B201" s="4">
        <v>6591781.233</v>
      </c>
      <c r="C201" s="4">
        <v>153507.32999999999</v>
      </c>
      <c r="D201" s="4">
        <v>9.25</v>
      </c>
      <c r="E201" s="4" t="s">
        <v>82</v>
      </c>
      <c r="F201" s="3">
        <v>4.0000000000000001E-3</v>
      </c>
      <c r="G201" s="3">
        <v>7.0000000000000001E-3</v>
      </c>
      <c r="H201" s="2"/>
      <c r="I201" s="23">
        <f t="shared" si="12"/>
        <v>8.0000000000000002E-3</v>
      </c>
      <c r="J201" s="14">
        <f t="shared" si="13"/>
        <v>-4.9999999999999992E-3</v>
      </c>
      <c r="Q201" s="16">
        <f t="shared" si="15"/>
        <v>2.1000000000000001E-2</v>
      </c>
      <c r="R201" s="14">
        <f t="shared" si="14"/>
        <v>-4.9999999999999975E-3</v>
      </c>
    </row>
    <row r="202" spans="1:18">
      <c r="A202" s="4">
        <v>2062</v>
      </c>
      <c r="B202" s="4">
        <v>6591779.7290000003</v>
      </c>
      <c r="C202" s="4">
        <v>153510.98800000001</v>
      </c>
      <c r="D202" s="4">
        <v>9.2029999999999994</v>
      </c>
      <c r="E202" s="4" t="s">
        <v>82</v>
      </c>
      <c r="F202" s="3">
        <v>4.0000000000000001E-3</v>
      </c>
      <c r="G202" s="3">
        <v>6.0000000000000001E-3</v>
      </c>
      <c r="H202" s="2"/>
      <c r="I202" s="23">
        <f t="shared" si="12"/>
        <v>8.0000000000000002E-3</v>
      </c>
      <c r="J202" s="14">
        <f t="shared" si="13"/>
        <v>-4.9999999999999992E-3</v>
      </c>
      <c r="Q202" s="16">
        <f t="shared" si="15"/>
        <v>0.02</v>
      </c>
      <c r="R202" s="14">
        <f t="shared" si="14"/>
        <v>-5.9999999999999984E-3</v>
      </c>
    </row>
    <row r="203" spans="1:18">
      <c r="A203" s="4">
        <v>2063</v>
      </c>
      <c r="B203" s="4">
        <v>6591778.6179999998</v>
      </c>
      <c r="C203" s="4">
        <v>153515.13800000001</v>
      </c>
      <c r="D203" s="4">
        <v>9.2729999999999997</v>
      </c>
      <c r="E203" s="4" t="s">
        <v>82</v>
      </c>
      <c r="F203" s="3">
        <v>4.0000000000000001E-3</v>
      </c>
      <c r="G203" s="3">
        <v>6.0000000000000001E-3</v>
      </c>
      <c r="H203" s="2"/>
      <c r="I203" s="23">
        <f t="shared" si="12"/>
        <v>8.0000000000000002E-3</v>
      </c>
      <c r="J203" s="14">
        <f t="shared" si="13"/>
        <v>-4.9999999999999992E-3</v>
      </c>
      <c r="Q203" s="16">
        <f t="shared" si="15"/>
        <v>0.02</v>
      </c>
      <c r="R203" s="14">
        <f t="shared" si="14"/>
        <v>-5.9999999999999984E-3</v>
      </c>
    </row>
    <row r="204" spans="1:18">
      <c r="A204" s="4">
        <v>2064</v>
      </c>
      <c r="B204" s="4">
        <v>6591782.2359999996</v>
      </c>
      <c r="C204" s="4">
        <v>153515.67600000001</v>
      </c>
      <c r="D204" s="4">
        <v>9.1530000000000005</v>
      </c>
      <c r="E204" s="4" t="s">
        <v>82</v>
      </c>
      <c r="F204" s="3">
        <v>5.0000000000000001E-3</v>
      </c>
      <c r="G204" s="3">
        <v>8.0000000000000002E-3</v>
      </c>
      <c r="H204" s="2"/>
      <c r="I204" s="23">
        <f t="shared" si="12"/>
        <v>0.01</v>
      </c>
      <c r="J204" s="14">
        <f t="shared" si="13"/>
        <v>-2.9999999999999992E-3</v>
      </c>
      <c r="Q204" s="16">
        <f t="shared" si="15"/>
        <v>2.3E-2</v>
      </c>
      <c r="R204" s="14">
        <f t="shared" si="14"/>
        <v>-2.9999999999999992E-3</v>
      </c>
    </row>
    <row r="205" spans="1:18">
      <c r="A205" s="4">
        <v>2065</v>
      </c>
      <c r="B205" s="4">
        <v>6591781.0789999999</v>
      </c>
      <c r="C205" s="4">
        <v>153517.19</v>
      </c>
      <c r="D205" s="4">
        <v>8.4480000000000004</v>
      </c>
      <c r="E205" s="4" t="s">
        <v>82</v>
      </c>
      <c r="F205" s="3">
        <v>5.0000000000000001E-3</v>
      </c>
      <c r="G205" s="3">
        <v>8.0000000000000002E-3</v>
      </c>
      <c r="H205" s="2"/>
      <c r="I205" s="23">
        <f t="shared" si="12"/>
        <v>0.01</v>
      </c>
      <c r="J205" s="14">
        <f t="shared" si="13"/>
        <v>-2.9999999999999992E-3</v>
      </c>
      <c r="Q205" s="16">
        <f t="shared" si="15"/>
        <v>2.3E-2</v>
      </c>
      <c r="R205" s="14">
        <f t="shared" si="14"/>
        <v>-2.9999999999999992E-3</v>
      </c>
    </row>
    <row r="206" spans="1:18">
      <c r="A206" s="4">
        <v>2066</v>
      </c>
      <c r="B206" s="4">
        <v>6591782.5580000002</v>
      </c>
      <c r="C206" s="4">
        <v>153516.367</v>
      </c>
      <c r="D206" s="4">
        <v>8.7550000000000008</v>
      </c>
      <c r="E206" s="4" t="s">
        <v>82</v>
      </c>
      <c r="F206" s="3">
        <v>5.0000000000000001E-3</v>
      </c>
      <c r="G206" s="3">
        <v>8.0000000000000002E-3</v>
      </c>
      <c r="H206" s="2"/>
      <c r="I206" s="23">
        <f t="shared" si="12"/>
        <v>0.01</v>
      </c>
      <c r="J206" s="14">
        <f t="shared" si="13"/>
        <v>-2.9999999999999992E-3</v>
      </c>
      <c r="Q206" s="16">
        <f t="shared" si="15"/>
        <v>2.3E-2</v>
      </c>
      <c r="R206" s="14">
        <f t="shared" si="14"/>
        <v>-2.9999999999999992E-3</v>
      </c>
    </row>
    <row r="207" spans="1:18">
      <c r="A207" s="4">
        <v>2067</v>
      </c>
      <c r="B207" s="4">
        <v>6591783.4050000003</v>
      </c>
      <c r="C207" s="4">
        <v>153515.986</v>
      </c>
      <c r="D207" s="4">
        <v>9.0489999999999995</v>
      </c>
      <c r="E207" s="4" t="s">
        <v>82</v>
      </c>
      <c r="F207" s="3">
        <v>5.0000000000000001E-3</v>
      </c>
      <c r="G207" s="3">
        <v>8.0000000000000002E-3</v>
      </c>
      <c r="H207" s="2"/>
      <c r="I207" s="23">
        <f t="shared" si="12"/>
        <v>0.01</v>
      </c>
      <c r="J207" s="14">
        <f t="shared" si="13"/>
        <v>-2.9999999999999992E-3</v>
      </c>
      <c r="Q207" s="16">
        <f t="shared" si="15"/>
        <v>2.3E-2</v>
      </c>
      <c r="R207" s="14">
        <f t="shared" si="14"/>
        <v>-2.9999999999999992E-3</v>
      </c>
    </row>
    <row r="208" spans="1:18">
      <c r="A208" s="4">
        <v>2068</v>
      </c>
      <c r="B208" s="4">
        <v>6591785.2379999999</v>
      </c>
      <c r="C208" s="4">
        <v>153516.23499999999</v>
      </c>
      <c r="D208" s="4">
        <v>9.0069999999999997</v>
      </c>
      <c r="E208" s="4" t="s">
        <v>82</v>
      </c>
      <c r="F208" s="3">
        <v>5.0000000000000001E-3</v>
      </c>
      <c r="G208" s="3">
        <v>8.0000000000000002E-3</v>
      </c>
      <c r="H208" s="2"/>
      <c r="I208" s="23">
        <f t="shared" si="12"/>
        <v>0.01</v>
      </c>
      <c r="J208" s="14">
        <f t="shared" si="13"/>
        <v>-2.9999999999999992E-3</v>
      </c>
      <c r="Q208" s="16">
        <f t="shared" si="15"/>
        <v>2.3E-2</v>
      </c>
      <c r="R208" s="14">
        <f t="shared" si="14"/>
        <v>-2.9999999999999992E-3</v>
      </c>
    </row>
    <row r="209" spans="1:18">
      <c r="A209" s="4">
        <v>2069</v>
      </c>
      <c r="B209" s="4">
        <v>6591785.96</v>
      </c>
      <c r="C209" s="4">
        <v>153516.60999999999</v>
      </c>
      <c r="D209" s="4">
        <v>8.7240000000000002</v>
      </c>
      <c r="E209" s="4" t="s">
        <v>82</v>
      </c>
      <c r="F209" s="3">
        <v>5.0000000000000001E-3</v>
      </c>
      <c r="G209" s="3">
        <v>8.0000000000000002E-3</v>
      </c>
      <c r="H209" s="2"/>
      <c r="I209" s="23">
        <f t="shared" si="12"/>
        <v>0.01</v>
      </c>
      <c r="J209" s="14">
        <f t="shared" si="13"/>
        <v>-2.9999999999999992E-3</v>
      </c>
      <c r="Q209" s="16">
        <f t="shared" si="15"/>
        <v>2.3E-2</v>
      </c>
      <c r="R209" s="14">
        <f t="shared" si="14"/>
        <v>-2.9999999999999992E-3</v>
      </c>
    </row>
    <row r="210" spans="1:18">
      <c r="A210" s="4">
        <v>2070</v>
      </c>
      <c r="B210" s="4">
        <v>6591787.9139999999</v>
      </c>
      <c r="C210" s="4">
        <v>153515.18299999999</v>
      </c>
      <c r="D210" s="4">
        <v>9.0180000000000007</v>
      </c>
      <c r="E210" s="4" t="s">
        <v>82</v>
      </c>
      <c r="F210" s="3">
        <v>5.0000000000000001E-3</v>
      </c>
      <c r="G210" s="3">
        <v>8.0000000000000002E-3</v>
      </c>
      <c r="H210" s="2"/>
      <c r="I210" s="23">
        <f t="shared" si="12"/>
        <v>0.01</v>
      </c>
      <c r="J210" s="14">
        <f t="shared" si="13"/>
        <v>-2.9999999999999992E-3</v>
      </c>
      <c r="Q210" s="16">
        <f t="shared" si="15"/>
        <v>2.3E-2</v>
      </c>
      <c r="R210" s="14">
        <f t="shared" si="14"/>
        <v>-2.9999999999999992E-3</v>
      </c>
    </row>
    <row r="211" spans="1:18">
      <c r="A211" s="4">
        <v>2071</v>
      </c>
      <c r="B211" s="4">
        <v>6591790.3909999998</v>
      </c>
      <c r="C211" s="4">
        <v>153513.34400000001</v>
      </c>
      <c r="D211" s="4">
        <v>8.8780000000000001</v>
      </c>
      <c r="E211" s="4" t="s">
        <v>82</v>
      </c>
      <c r="F211" s="3">
        <v>5.0000000000000001E-3</v>
      </c>
      <c r="G211" s="3">
        <v>7.0000000000000001E-3</v>
      </c>
      <c r="H211" s="2"/>
      <c r="I211" s="23">
        <f t="shared" si="12"/>
        <v>0.01</v>
      </c>
      <c r="J211" s="14">
        <f t="shared" si="13"/>
        <v>-2.9999999999999992E-3</v>
      </c>
      <c r="Q211" s="16">
        <f t="shared" si="15"/>
        <v>2.1000000000000001E-2</v>
      </c>
      <c r="R211" s="14">
        <f t="shared" si="14"/>
        <v>-4.9999999999999975E-3</v>
      </c>
    </row>
    <row r="212" spans="1:18">
      <c r="A212" s="4">
        <v>2072</v>
      </c>
      <c r="B212" s="4">
        <v>6591791.6069999998</v>
      </c>
      <c r="C212" s="4">
        <v>153511.141</v>
      </c>
      <c r="D212" s="4">
        <v>8.9320000000000004</v>
      </c>
      <c r="E212" s="4" t="s">
        <v>82</v>
      </c>
      <c r="F212" s="3">
        <v>4.0000000000000001E-3</v>
      </c>
      <c r="G212" s="3">
        <v>7.0000000000000001E-3</v>
      </c>
      <c r="H212" s="2"/>
      <c r="I212" s="23">
        <f t="shared" si="12"/>
        <v>8.0000000000000002E-3</v>
      </c>
      <c r="J212" s="14">
        <f t="shared" si="13"/>
        <v>-4.9999999999999992E-3</v>
      </c>
      <c r="Q212" s="16">
        <f t="shared" si="15"/>
        <v>2.1000000000000001E-2</v>
      </c>
      <c r="R212" s="14">
        <f t="shared" si="14"/>
        <v>-4.9999999999999975E-3</v>
      </c>
    </row>
    <row r="213" spans="1:18">
      <c r="A213" s="4">
        <v>2073</v>
      </c>
      <c r="B213" s="4">
        <v>6591786.835</v>
      </c>
      <c r="C213" s="4">
        <v>153509.08900000001</v>
      </c>
      <c r="D213" s="4">
        <v>9.0389999999999997</v>
      </c>
      <c r="E213" s="4" t="s">
        <v>82</v>
      </c>
      <c r="F213" s="3">
        <v>5.0000000000000001E-3</v>
      </c>
      <c r="G213" s="3">
        <v>7.0000000000000001E-3</v>
      </c>
      <c r="H213" s="2"/>
      <c r="I213" s="23">
        <f t="shared" si="12"/>
        <v>0.01</v>
      </c>
      <c r="J213" s="14">
        <f t="shared" si="13"/>
        <v>-2.9999999999999992E-3</v>
      </c>
      <c r="Q213" s="16">
        <f t="shared" si="15"/>
        <v>2.1000000000000001E-2</v>
      </c>
      <c r="R213" s="14">
        <f t="shared" si="14"/>
        <v>-4.9999999999999975E-3</v>
      </c>
    </row>
    <row r="214" spans="1:18">
      <c r="A214" s="4">
        <v>2074</v>
      </c>
      <c r="B214" s="4">
        <v>6591779.8360000001</v>
      </c>
      <c r="C214" s="4">
        <v>153510.03599999999</v>
      </c>
      <c r="D214" s="4">
        <v>9.2680000000000007</v>
      </c>
      <c r="E214" s="4" t="s">
        <v>82</v>
      </c>
      <c r="F214" s="3">
        <v>5.0000000000000001E-3</v>
      </c>
      <c r="G214" s="3">
        <v>7.0000000000000001E-3</v>
      </c>
      <c r="H214" s="2"/>
      <c r="I214" s="23">
        <f t="shared" si="12"/>
        <v>0.01</v>
      </c>
      <c r="J214" s="14">
        <f t="shared" si="13"/>
        <v>-2.9999999999999992E-3</v>
      </c>
      <c r="Q214" s="16">
        <f t="shared" si="15"/>
        <v>2.1000000000000001E-2</v>
      </c>
      <c r="R214" s="14">
        <f t="shared" si="14"/>
        <v>-4.9999999999999975E-3</v>
      </c>
    </row>
    <row r="215" spans="1:18">
      <c r="A215" s="4">
        <v>2075</v>
      </c>
      <c r="B215" s="4">
        <v>6592700.4950000001</v>
      </c>
      <c r="C215" s="4">
        <v>153595.16500000001</v>
      </c>
      <c r="D215" s="4">
        <v>25.581</v>
      </c>
      <c r="E215" s="4" t="s">
        <v>53</v>
      </c>
      <c r="F215" s="3">
        <v>6.0000000000000001E-3</v>
      </c>
      <c r="G215" s="3">
        <v>1.0999999999999999E-2</v>
      </c>
      <c r="H215" s="2"/>
      <c r="I215" s="23">
        <f t="shared" si="12"/>
        <v>1.2E-2</v>
      </c>
      <c r="J215" s="14">
        <f t="shared" si="13"/>
        <v>-9.9999999999999915E-4</v>
      </c>
      <c r="Q215" s="16">
        <f t="shared" si="15"/>
        <v>2.7E-2</v>
      </c>
      <c r="R215" s="14">
        <f t="shared" si="14"/>
        <v>1.0000000000000009E-3</v>
      </c>
    </row>
    <row r="216" spans="1:18">
      <c r="A216" s="4">
        <v>2076</v>
      </c>
      <c r="B216" s="4">
        <v>6592699.5970000001</v>
      </c>
      <c r="C216" s="4">
        <v>153593.611</v>
      </c>
      <c r="D216" s="4">
        <v>25.576000000000001</v>
      </c>
      <c r="E216" s="4" t="s">
        <v>53</v>
      </c>
      <c r="F216" s="3">
        <v>6.0000000000000001E-3</v>
      </c>
      <c r="G216" s="3">
        <v>0.01</v>
      </c>
      <c r="H216" s="2"/>
      <c r="I216" s="23">
        <f t="shared" si="12"/>
        <v>1.2E-2</v>
      </c>
      <c r="J216" s="14">
        <f t="shared" si="13"/>
        <v>-9.9999999999999915E-4</v>
      </c>
      <c r="Q216" s="16">
        <f t="shared" si="15"/>
        <v>2.5999999999999999E-2</v>
      </c>
      <c r="R216" s="14">
        <f t="shared" si="14"/>
        <v>0</v>
      </c>
    </row>
    <row r="217" spans="1:18">
      <c r="A217" s="4">
        <v>2077</v>
      </c>
      <c r="B217" s="4">
        <v>6592698.665</v>
      </c>
      <c r="C217" s="4">
        <v>153592.046</v>
      </c>
      <c r="D217" s="4">
        <v>25.571000000000002</v>
      </c>
      <c r="E217" s="4" t="s">
        <v>53</v>
      </c>
      <c r="F217" s="3">
        <v>5.0000000000000001E-3</v>
      </c>
      <c r="G217" s="3">
        <v>8.9999999999999993E-3</v>
      </c>
      <c r="H217" s="2"/>
      <c r="I217" s="23">
        <f t="shared" si="12"/>
        <v>0.01</v>
      </c>
      <c r="J217" s="14">
        <f t="shared" si="13"/>
        <v>-2.9999999999999992E-3</v>
      </c>
      <c r="Q217" s="16">
        <f t="shared" si="15"/>
        <v>2.4E-2</v>
      </c>
      <c r="R217" s="14">
        <f t="shared" si="14"/>
        <v>-1.9999999999999983E-3</v>
      </c>
    </row>
    <row r="218" spans="1:18">
      <c r="A218" s="4">
        <v>2078</v>
      </c>
      <c r="B218" s="4">
        <v>6592697.7489999998</v>
      </c>
      <c r="C218" s="4">
        <v>153590.51300000001</v>
      </c>
      <c r="D218" s="4">
        <v>25.581</v>
      </c>
      <c r="E218" s="4" t="s">
        <v>53</v>
      </c>
      <c r="F218" s="3">
        <v>5.0000000000000001E-3</v>
      </c>
      <c r="G218" s="3">
        <v>8.9999999999999993E-3</v>
      </c>
      <c r="H218" s="2"/>
      <c r="I218" s="23">
        <f t="shared" si="12"/>
        <v>0.01</v>
      </c>
      <c r="J218" s="14">
        <f t="shared" si="13"/>
        <v>-2.9999999999999992E-3</v>
      </c>
      <c r="Q218" s="16">
        <f t="shared" si="15"/>
        <v>2.4E-2</v>
      </c>
      <c r="R218" s="14">
        <f t="shared" si="14"/>
        <v>-1.9999999999999983E-3</v>
      </c>
    </row>
    <row r="219" spans="1:18">
      <c r="A219" s="4">
        <v>2079</v>
      </c>
      <c r="B219" s="4">
        <v>6592696.7709999997</v>
      </c>
      <c r="C219" s="4">
        <v>153588.992</v>
      </c>
      <c r="D219" s="4">
        <v>25.58</v>
      </c>
      <c r="E219" s="4" t="s">
        <v>53</v>
      </c>
      <c r="F219" s="3">
        <v>5.0000000000000001E-3</v>
      </c>
      <c r="G219" s="3">
        <v>8.0000000000000002E-3</v>
      </c>
      <c r="H219" s="2"/>
      <c r="I219" s="23">
        <f t="shared" ref="I219:I274" si="16">2*F219</f>
        <v>0.01</v>
      </c>
      <c r="J219" s="14">
        <f t="shared" ref="J219:J274" si="17">I219-$K$8</f>
        <v>-2.9999999999999992E-3</v>
      </c>
      <c r="Q219" s="16">
        <f t="shared" si="15"/>
        <v>2.3E-2</v>
      </c>
      <c r="R219" s="14">
        <f t="shared" ref="R219:R274" si="18">Q219-$S$8</f>
        <v>-2.9999999999999992E-3</v>
      </c>
    </row>
    <row r="220" spans="1:18">
      <c r="A220" s="4">
        <v>2080</v>
      </c>
      <c r="B220" s="4">
        <v>6592695.7290000003</v>
      </c>
      <c r="C220" s="4">
        <v>153587.53200000001</v>
      </c>
      <c r="D220" s="4">
        <v>25.58</v>
      </c>
      <c r="E220" s="4" t="s">
        <v>53</v>
      </c>
      <c r="F220" s="3">
        <v>5.0000000000000001E-3</v>
      </c>
      <c r="G220" s="3">
        <v>8.0000000000000002E-3</v>
      </c>
      <c r="H220" s="2"/>
      <c r="I220" s="23">
        <f t="shared" si="16"/>
        <v>0.01</v>
      </c>
      <c r="J220" s="14">
        <f t="shared" si="17"/>
        <v>-2.9999999999999992E-3</v>
      </c>
      <c r="Q220" s="16">
        <f t="shared" si="15"/>
        <v>2.3E-2</v>
      </c>
      <c r="R220" s="14">
        <f t="shared" si="18"/>
        <v>-2.9999999999999992E-3</v>
      </c>
    </row>
    <row r="221" spans="1:18">
      <c r="A221" s="4">
        <v>2081</v>
      </c>
      <c r="B221" s="4">
        <v>6592694.7070000004</v>
      </c>
      <c r="C221" s="4">
        <v>153586.04800000001</v>
      </c>
      <c r="D221" s="4">
        <v>25.593</v>
      </c>
      <c r="E221" s="4" t="s">
        <v>53</v>
      </c>
      <c r="F221" s="3">
        <v>5.0000000000000001E-3</v>
      </c>
      <c r="G221" s="3">
        <v>8.0000000000000002E-3</v>
      </c>
      <c r="H221" s="2"/>
      <c r="I221" s="23">
        <f t="shared" si="16"/>
        <v>0.01</v>
      </c>
      <c r="J221" s="14">
        <f t="shared" si="17"/>
        <v>-2.9999999999999992E-3</v>
      </c>
      <c r="Q221" s="16">
        <f t="shared" si="15"/>
        <v>2.3E-2</v>
      </c>
      <c r="R221" s="14">
        <f t="shared" si="18"/>
        <v>-2.9999999999999992E-3</v>
      </c>
    </row>
    <row r="222" spans="1:18">
      <c r="A222" s="4">
        <v>2082</v>
      </c>
      <c r="B222" s="4">
        <v>6592693.6009999998</v>
      </c>
      <c r="C222" s="4">
        <v>153584.617</v>
      </c>
      <c r="D222" s="4">
        <v>25.582000000000001</v>
      </c>
      <c r="E222" s="4" t="s">
        <v>53</v>
      </c>
      <c r="F222" s="3">
        <v>5.0000000000000001E-3</v>
      </c>
      <c r="G222" s="3">
        <v>8.0000000000000002E-3</v>
      </c>
      <c r="H222" s="2"/>
      <c r="I222" s="23">
        <f t="shared" si="16"/>
        <v>0.01</v>
      </c>
      <c r="J222" s="14">
        <f t="shared" si="17"/>
        <v>-2.9999999999999992E-3</v>
      </c>
      <c r="Q222" s="16">
        <f t="shared" si="15"/>
        <v>2.3E-2</v>
      </c>
      <c r="R222" s="14">
        <f t="shared" si="18"/>
        <v>-2.9999999999999992E-3</v>
      </c>
    </row>
    <row r="223" spans="1:18">
      <c r="A223" s="4">
        <v>2083</v>
      </c>
      <c r="B223" s="4">
        <v>6592692.5070000002</v>
      </c>
      <c r="C223" s="4">
        <v>153583.196</v>
      </c>
      <c r="D223" s="4">
        <v>25.568999999999999</v>
      </c>
      <c r="E223" s="4" t="s">
        <v>53</v>
      </c>
      <c r="F223" s="3">
        <v>5.0000000000000001E-3</v>
      </c>
      <c r="G223" s="3">
        <v>0.01</v>
      </c>
      <c r="H223" s="2"/>
      <c r="I223" s="23">
        <f t="shared" si="16"/>
        <v>0.01</v>
      </c>
      <c r="J223" s="14">
        <f t="shared" si="17"/>
        <v>-2.9999999999999992E-3</v>
      </c>
      <c r="Q223" s="16">
        <f t="shared" si="15"/>
        <v>2.5999999999999999E-2</v>
      </c>
      <c r="R223" s="14">
        <f t="shared" si="18"/>
        <v>0</v>
      </c>
    </row>
    <row r="224" spans="1:18">
      <c r="A224" s="4">
        <v>2084</v>
      </c>
      <c r="B224" s="4">
        <v>6592691.3200000003</v>
      </c>
      <c r="C224" s="4">
        <v>153581.79300000001</v>
      </c>
      <c r="D224" s="4">
        <v>25.552</v>
      </c>
      <c r="E224" s="4" t="s">
        <v>53</v>
      </c>
      <c r="F224" s="3">
        <v>5.0000000000000001E-3</v>
      </c>
      <c r="G224" s="3">
        <v>0.01</v>
      </c>
      <c r="H224" s="2"/>
      <c r="I224" s="23">
        <f t="shared" si="16"/>
        <v>0.01</v>
      </c>
      <c r="J224" s="14">
        <f t="shared" si="17"/>
        <v>-2.9999999999999992E-3</v>
      </c>
      <c r="Q224" s="16">
        <f t="shared" si="15"/>
        <v>2.5999999999999999E-2</v>
      </c>
      <c r="R224" s="14">
        <f t="shared" si="18"/>
        <v>0</v>
      </c>
    </row>
    <row r="225" spans="1:18">
      <c r="A225" s="4">
        <v>2085</v>
      </c>
      <c r="B225" s="4">
        <v>6592690.1960000005</v>
      </c>
      <c r="C225" s="4">
        <v>153580.42000000001</v>
      </c>
      <c r="D225" s="4">
        <v>25.524999999999999</v>
      </c>
      <c r="E225" s="4" t="s">
        <v>53</v>
      </c>
      <c r="F225" s="3">
        <v>5.0000000000000001E-3</v>
      </c>
      <c r="G225" s="3">
        <v>0.01</v>
      </c>
      <c r="H225" s="2"/>
      <c r="I225" s="23">
        <f t="shared" si="16"/>
        <v>0.01</v>
      </c>
      <c r="J225" s="14">
        <f t="shared" si="17"/>
        <v>-2.9999999999999992E-3</v>
      </c>
      <c r="Q225" s="16">
        <f t="shared" si="15"/>
        <v>2.5999999999999999E-2</v>
      </c>
      <c r="R225" s="14">
        <f t="shared" si="18"/>
        <v>0</v>
      </c>
    </row>
    <row r="226" spans="1:18">
      <c r="A226" s="4" t="s">
        <v>89</v>
      </c>
      <c r="B226" s="4">
        <v>6593872.8260000004</v>
      </c>
      <c r="C226" s="4">
        <v>153444.016</v>
      </c>
      <c r="D226" s="4">
        <v>20.36</v>
      </c>
      <c r="E226" s="4" t="s">
        <v>90</v>
      </c>
      <c r="F226" s="3">
        <v>7.0000000000000001E-3</v>
      </c>
      <c r="G226" s="3">
        <v>1.2E-2</v>
      </c>
      <c r="H226" s="2"/>
      <c r="I226" s="23">
        <f t="shared" si="16"/>
        <v>1.4E-2</v>
      </c>
      <c r="J226" s="14">
        <f t="shared" si="17"/>
        <v>1.0000000000000009E-3</v>
      </c>
      <c r="Q226" s="16">
        <f t="shared" si="15"/>
        <v>2.9000000000000001E-2</v>
      </c>
      <c r="R226" s="14">
        <f t="shared" si="18"/>
        <v>3.0000000000000027E-3</v>
      </c>
    </row>
    <row r="227" spans="1:18">
      <c r="A227" s="4" t="s">
        <v>91</v>
      </c>
      <c r="B227" s="4">
        <v>6593871.6150000002</v>
      </c>
      <c r="C227" s="4">
        <v>153449.55600000001</v>
      </c>
      <c r="D227" s="4">
        <v>20.292999999999999</v>
      </c>
      <c r="E227" s="4" t="s">
        <v>92</v>
      </c>
      <c r="F227" s="3">
        <v>8.9999999999999993E-3</v>
      </c>
      <c r="G227" s="3">
        <v>1.4999999999999999E-2</v>
      </c>
      <c r="H227" s="2"/>
      <c r="I227" s="23">
        <f t="shared" si="16"/>
        <v>1.7999999999999999E-2</v>
      </c>
      <c r="J227" s="14">
        <f t="shared" si="17"/>
        <v>4.9999999999999992E-3</v>
      </c>
      <c r="Q227" s="16">
        <f t="shared" si="15"/>
        <v>3.4000000000000002E-2</v>
      </c>
      <c r="R227" s="14">
        <f t="shared" si="18"/>
        <v>8.0000000000000036E-3</v>
      </c>
    </row>
    <row r="228" spans="1:18">
      <c r="A228" s="4" t="s">
        <v>93</v>
      </c>
      <c r="B228" s="4">
        <v>6593876.3109999998</v>
      </c>
      <c r="C228" s="4">
        <v>153456.99799999999</v>
      </c>
      <c r="D228" s="4">
        <v>20.484000000000002</v>
      </c>
      <c r="E228" s="4" t="s">
        <v>94</v>
      </c>
      <c r="F228" s="3">
        <v>8.0000000000000002E-3</v>
      </c>
      <c r="G228" s="3">
        <v>1.2999999999999999E-2</v>
      </c>
      <c r="H228" s="2"/>
      <c r="I228" s="23">
        <f t="shared" si="16"/>
        <v>1.6E-2</v>
      </c>
      <c r="J228" s="14">
        <f t="shared" si="17"/>
        <v>3.0000000000000009E-3</v>
      </c>
      <c r="Q228" s="16">
        <f t="shared" si="15"/>
        <v>3.1E-2</v>
      </c>
      <c r="R228" s="14">
        <f t="shared" si="18"/>
        <v>5.000000000000001E-3</v>
      </c>
    </row>
    <row r="229" spans="1:18">
      <c r="A229" s="4" t="s">
        <v>95</v>
      </c>
      <c r="B229" s="4">
        <v>6593873.2810000004</v>
      </c>
      <c r="C229" s="4">
        <v>153442.31099999999</v>
      </c>
      <c r="D229" s="4">
        <v>20.398</v>
      </c>
      <c r="E229" s="4" t="s">
        <v>96</v>
      </c>
      <c r="F229" s="3">
        <v>7.0000000000000001E-3</v>
      </c>
      <c r="G229" s="3">
        <v>0.01</v>
      </c>
      <c r="H229" s="2"/>
      <c r="I229" s="23">
        <f t="shared" si="16"/>
        <v>1.4E-2</v>
      </c>
      <c r="J229" s="14">
        <f t="shared" si="17"/>
        <v>1.0000000000000009E-3</v>
      </c>
      <c r="Q229" s="16">
        <f t="shared" si="15"/>
        <v>2.5999999999999999E-2</v>
      </c>
      <c r="R229" s="14">
        <f t="shared" si="18"/>
        <v>0</v>
      </c>
    </row>
    <row r="230" spans="1:18">
      <c r="A230" s="4" t="s">
        <v>97</v>
      </c>
      <c r="B230" s="4">
        <v>6593867.0970000001</v>
      </c>
      <c r="C230" s="4">
        <v>153516.533</v>
      </c>
      <c r="D230" s="4">
        <v>20.204000000000001</v>
      </c>
      <c r="E230" s="4" t="s">
        <v>98</v>
      </c>
      <c r="F230" s="3">
        <v>7.0000000000000001E-3</v>
      </c>
      <c r="G230" s="3">
        <v>0.01</v>
      </c>
      <c r="H230" s="2"/>
      <c r="I230" s="23">
        <f t="shared" si="16"/>
        <v>1.4E-2</v>
      </c>
      <c r="J230" s="14">
        <f t="shared" si="17"/>
        <v>1.0000000000000009E-3</v>
      </c>
      <c r="Q230" s="16">
        <f t="shared" si="15"/>
        <v>2.5999999999999999E-2</v>
      </c>
      <c r="R230" s="14">
        <f t="shared" si="18"/>
        <v>0</v>
      </c>
    </row>
    <row r="231" spans="1:18">
      <c r="A231" s="4" t="s">
        <v>99</v>
      </c>
      <c r="B231" s="4">
        <v>6593859.4460000005</v>
      </c>
      <c r="C231" s="4">
        <v>153570.18299999999</v>
      </c>
      <c r="D231" s="4">
        <v>20.497</v>
      </c>
      <c r="E231" s="4" t="s">
        <v>100</v>
      </c>
      <c r="F231" s="3">
        <v>8.0000000000000002E-3</v>
      </c>
      <c r="G231" s="3">
        <v>1.4E-2</v>
      </c>
      <c r="H231" s="2"/>
      <c r="I231" s="23">
        <f t="shared" si="16"/>
        <v>1.6E-2</v>
      </c>
      <c r="J231" s="14">
        <f t="shared" si="17"/>
        <v>3.0000000000000009E-3</v>
      </c>
      <c r="Q231" s="16">
        <f t="shared" si="15"/>
        <v>3.2000000000000001E-2</v>
      </c>
      <c r="R231" s="14">
        <f t="shared" si="18"/>
        <v>6.0000000000000019E-3</v>
      </c>
    </row>
    <row r="232" spans="1:18">
      <c r="A232" s="4" t="s">
        <v>101</v>
      </c>
      <c r="B232" s="4">
        <v>6593844.807</v>
      </c>
      <c r="C232" s="4">
        <v>153616.06099999999</v>
      </c>
      <c r="D232" s="4">
        <v>21.856000000000002</v>
      </c>
      <c r="E232" s="4" t="s">
        <v>102</v>
      </c>
      <c r="F232" s="3">
        <v>1.2999999999999999E-2</v>
      </c>
      <c r="G232" s="3">
        <v>1.6E-2</v>
      </c>
      <c r="H232" s="2"/>
      <c r="I232" s="23">
        <f t="shared" si="16"/>
        <v>2.5999999999999999E-2</v>
      </c>
      <c r="J232" s="14">
        <f t="shared" si="17"/>
        <v>1.2999999999999999E-2</v>
      </c>
      <c r="Q232" s="16">
        <f t="shared" si="15"/>
        <v>3.5999999999999997E-2</v>
      </c>
      <c r="R232" s="14">
        <f t="shared" si="18"/>
        <v>9.9999999999999985E-3</v>
      </c>
    </row>
    <row r="233" spans="1:18">
      <c r="A233" s="4">
        <v>2086</v>
      </c>
      <c r="B233" s="4">
        <v>6593906.3250000002</v>
      </c>
      <c r="C233" s="4">
        <v>153545.36799999999</v>
      </c>
      <c r="D233" s="4">
        <v>20.568000000000001</v>
      </c>
      <c r="E233" s="4" t="s">
        <v>28</v>
      </c>
      <c r="F233" s="3">
        <v>1E-3</v>
      </c>
      <c r="G233" s="3">
        <v>2E-3</v>
      </c>
      <c r="H233" s="2"/>
      <c r="I233" s="23">
        <f t="shared" si="16"/>
        <v>2E-3</v>
      </c>
      <c r="J233" s="14">
        <f t="shared" si="17"/>
        <v>-1.0999999999999999E-2</v>
      </c>
      <c r="Q233" s="16">
        <f t="shared" si="15"/>
        <v>1.6E-2</v>
      </c>
      <c r="R233" s="14">
        <f t="shared" si="18"/>
        <v>-9.9999999999999985E-3</v>
      </c>
    </row>
    <row r="234" spans="1:18">
      <c r="A234" s="4">
        <v>2087</v>
      </c>
      <c r="B234" s="4">
        <v>6593863.5209999997</v>
      </c>
      <c r="C234" s="4">
        <v>153570.454</v>
      </c>
      <c r="D234" s="4">
        <v>20.126000000000001</v>
      </c>
      <c r="E234" s="4" t="s">
        <v>103</v>
      </c>
      <c r="F234" s="3">
        <v>7.0000000000000001E-3</v>
      </c>
      <c r="G234" s="3">
        <v>1.2E-2</v>
      </c>
      <c r="H234" s="2"/>
      <c r="I234" s="23">
        <f t="shared" si="16"/>
        <v>1.4E-2</v>
      </c>
      <c r="J234" s="14">
        <f t="shared" si="17"/>
        <v>1.0000000000000009E-3</v>
      </c>
      <c r="Q234" s="16">
        <f t="shared" si="15"/>
        <v>2.9000000000000001E-2</v>
      </c>
      <c r="R234" s="14">
        <f t="shared" si="18"/>
        <v>3.0000000000000027E-3</v>
      </c>
    </row>
    <row r="235" spans="1:18">
      <c r="A235" s="4" t="s">
        <v>105</v>
      </c>
      <c r="B235" s="4">
        <v>6593156.5920000002</v>
      </c>
      <c r="C235" s="4">
        <v>153617.524</v>
      </c>
      <c r="D235" s="4">
        <v>21.382000000000001</v>
      </c>
      <c r="E235" s="4" t="s">
        <v>106</v>
      </c>
      <c r="F235" s="3">
        <v>4.0000000000000001E-3</v>
      </c>
      <c r="G235" s="3">
        <v>7.0000000000000001E-3</v>
      </c>
      <c r="H235" s="2"/>
      <c r="I235" s="23">
        <f t="shared" si="16"/>
        <v>8.0000000000000002E-3</v>
      </c>
      <c r="J235" s="14">
        <f t="shared" si="17"/>
        <v>-4.9999999999999992E-3</v>
      </c>
      <c r="Q235" s="16">
        <f t="shared" si="15"/>
        <v>2.1000000000000001E-2</v>
      </c>
      <c r="R235" s="14">
        <f t="shared" si="18"/>
        <v>-4.9999999999999975E-3</v>
      </c>
    </row>
    <row r="236" spans="1:18">
      <c r="A236" s="4" t="s">
        <v>107</v>
      </c>
      <c r="B236" s="4">
        <v>6592021.1440000003</v>
      </c>
      <c r="C236" s="4">
        <v>153593.02299999999</v>
      </c>
      <c r="D236" s="4">
        <v>7.8769999999999998</v>
      </c>
      <c r="E236" s="4" t="s">
        <v>108</v>
      </c>
      <c r="F236" s="3">
        <v>8.0000000000000002E-3</v>
      </c>
      <c r="G236" s="3">
        <v>1.2E-2</v>
      </c>
      <c r="H236" s="2"/>
      <c r="I236" s="23">
        <f t="shared" si="16"/>
        <v>1.6E-2</v>
      </c>
      <c r="J236" s="14">
        <f t="shared" si="17"/>
        <v>3.0000000000000009E-3</v>
      </c>
      <c r="Q236" s="16">
        <f t="shared" si="15"/>
        <v>2.9000000000000001E-2</v>
      </c>
      <c r="R236" s="14">
        <f t="shared" si="18"/>
        <v>3.0000000000000027E-3</v>
      </c>
    </row>
    <row r="237" spans="1:18">
      <c r="A237" s="4" t="s">
        <v>109</v>
      </c>
      <c r="B237" s="4">
        <v>6592021.2019999996</v>
      </c>
      <c r="C237" s="4">
        <v>153593.43400000001</v>
      </c>
      <c r="D237" s="4">
        <v>7.8849999999999998</v>
      </c>
      <c r="E237" s="4" t="s">
        <v>110</v>
      </c>
      <c r="F237" s="3">
        <v>8.0000000000000002E-3</v>
      </c>
      <c r="G237" s="3">
        <v>1.4E-2</v>
      </c>
      <c r="H237" s="2"/>
      <c r="I237" s="23">
        <f t="shared" si="16"/>
        <v>1.6E-2</v>
      </c>
      <c r="J237" s="14">
        <f t="shared" si="17"/>
        <v>3.0000000000000009E-3</v>
      </c>
      <c r="Q237" s="16">
        <f t="shared" si="15"/>
        <v>3.2000000000000001E-2</v>
      </c>
      <c r="R237" s="14">
        <f t="shared" si="18"/>
        <v>6.0000000000000019E-3</v>
      </c>
    </row>
    <row r="238" spans="1:18">
      <c r="A238" s="4" t="s">
        <v>111</v>
      </c>
      <c r="B238" s="4">
        <v>6592023.8200000003</v>
      </c>
      <c r="C238" s="4">
        <v>153594.32999999999</v>
      </c>
      <c r="D238" s="4">
        <v>7.9660000000000002</v>
      </c>
      <c r="E238" s="4" t="s">
        <v>110</v>
      </c>
      <c r="F238" s="3">
        <v>8.0000000000000002E-3</v>
      </c>
      <c r="G238" s="3">
        <v>1.4E-2</v>
      </c>
      <c r="H238" s="2"/>
      <c r="I238" s="23">
        <f t="shared" si="16"/>
        <v>1.6E-2</v>
      </c>
      <c r="J238" s="14">
        <f t="shared" si="17"/>
        <v>3.0000000000000009E-3</v>
      </c>
      <c r="Q238" s="16">
        <f t="shared" si="15"/>
        <v>3.2000000000000001E-2</v>
      </c>
      <c r="R238" s="14">
        <f t="shared" si="18"/>
        <v>6.0000000000000019E-3</v>
      </c>
    </row>
    <row r="239" spans="1:18">
      <c r="A239" s="4" t="s">
        <v>112</v>
      </c>
      <c r="B239" s="4">
        <v>6592023.9170000004</v>
      </c>
      <c r="C239" s="4">
        <v>153594.04</v>
      </c>
      <c r="D239" s="4">
        <v>8.0449999999999999</v>
      </c>
      <c r="E239" s="4" t="s">
        <v>108</v>
      </c>
      <c r="F239" s="3">
        <v>8.0000000000000002E-3</v>
      </c>
      <c r="G239" s="3">
        <v>1.2999999999999999E-2</v>
      </c>
      <c r="H239" s="2"/>
      <c r="I239" s="23">
        <f t="shared" si="16"/>
        <v>1.6E-2</v>
      </c>
      <c r="J239" s="14">
        <f t="shared" si="17"/>
        <v>3.0000000000000009E-3</v>
      </c>
      <c r="Q239" s="16">
        <f t="shared" si="15"/>
        <v>3.1E-2</v>
      </c>
      <c r="R239" s="14">
        <f t="shared" si="18"/>
        <v>5.000000000000001E-3</v>
      </c>
    </row>
    <row r="240" spans="1:18">
      <c r="A240" s="4" t="s">
        <v>113</v>
      </c>
      <c r="B240" s="4">
        <v>6592025.6469999999</v>
      </c>
      <c r="C240" s="4">
        <v>153594.78700000001</v>
      </c>
      <c r="D240" s="4">
        <v>8.0510000000000002</v>
      </c>
      <c r="E240" s="4" t="s">
        <v>108</v>
      </c>
      <c r="F240" s="3">
        <v>0.01</v>
      </c>
      <c r="G240" s="3">
        <v>1.4999999999999999E-2</v>
      </c>
      <c r="H240" s="2"/>
      <c r="I240" s="23">
        <f t="shared" si="16"/>
        <v>0.02</v>
      </c>
      <c r="J240" s="14">
        <f t="shared" si="17"/>
        <v>7.000000000000001E-3</v>
      </c>
      <c r="Q240" s="16">
        <f t="shared" si="15"/>
        <v>3.4000000000000002E-2</v>
      </c>
      <c r="R240" s="14">
        <f t="shared" si="18"/>
        <v>8.0000000000000036E-3</v>
      </c>
    </row>
    <row r="241" spans="1:18">
      <c r="A241" s="4" t="s">
        <v>114</v>
      </c>
      <c r="B241" s="4">
        <v>6592025.5930000003</v>
      </c>
      <c r="C241" s="4">
        <v>153595.024</v>
      </c>
      <c r="D241" s="4">
        <v>7.9969999999999999</v>
      </c>
      <c r="E241" s="4" t="s">
        <v>110</v>
      </c>
      <c r="F241" s="3">
        <v>8.0000000000000002E-3</v>
      </c>
      <c r="G241" s="3">
        <v>1.2E-2</v>
      </c>
      <c r="H241" s="2"/>
      <c r="I241" s="23">
        <f t="shared" si="16"/>
        <v>1.6E-2</v>
      </c>
      <c r="J241" s="14">
        <f t="shared" si="17"/>
        <v>3.0000000000000009E-3</v>
      </c>
      <c r="Q241" s="16">
        <f t="shared" si="15"/>
        <v>2.9000000000000001E-2</v>
      </c>
      <c r="R241" s="14">
        <f t="shared" si="18"/>
        <v>3.0000000000000027E-3</v>
      </c>
    </row>
    <row r="242" spans="1:18">
      <c r="A242" s="4" t="s">
        <v>115</v>
      </c>
      <c r="B242" s="4">
        <v>6592026.8870000001</v>
      </c>
      <c r="C242" s="4">
        <v>153595.736</v>
      </c>
      <c r="D242" s="4">
        <v>7.9859999999999998</v>
      </c>
      <c r="E242" s="4" t="s">
        <v>110</v>
      </c>
      <c r="F242" s="3">
        <v>8.9999999999999993E-3</v>
      </c>
      <c r="G242" s="3">
        <v>1.2999999999999999E-2</v>
      </c>
      <c r="H242" s="2"/>
      <c r="I242" s="23">
        <f t="shared" si="16"/>
        <v>1.7999999999999999E-2</v>
      </c>
      <c r="J242" s="14">
        <f t="shared" si="17"/>
        <v>4.9999999999999992E-3</v>
      </c>
      <c r="Q242" s="16">
        <f t="shared" si="15"/>
        <v>3.1E-2</v>
      </c>
      <c r="R242" s="14">
        <f t="shared" si="18"/>
        <v>5.000000000000001E-3</v>
      </c>
    </row>
    <row r="243" spans="1:18">
      <c r="A243" s="4" t="s">
        <v>116</v>
      </c>
      <c r="B243" s="4">
        <v>6592027.0089999996</v>
      </c>
      <c r="C243" s="4">
        <v>153595.508</v>
      </c>
      <c r="D243" s="4">
        <v>8.0239999999999991</v>
      </c>
      <c r="E243" s="4" t="s">
        <v>108</v>
      </c>
      <c r="F243" s="3">
        <v>7.0000000000000001E-3</v>
      </c>
      <c r="G243" s="3">
        <v>1.0999999999999999E-2</v>
      </c>
      <c r="H243" s="2"/>
      <c r="I243" s="23">
        <f t="shared" si="16"/>
        <v>1.4E-2</v>
      </c>
      <c r="J243" s="14">
        <f t="shared" si="17"/>
        <v>1.0000000000000009E-3</v>
      </c>
      <c r="Q243" s="16">
        <f t="shared" si="15"/>
        <v>2.7E-2</v>
      </c>
      <c r="R243" s="14">
        <f t="shared" si="18"/>
        <v>1.0000000000000009E-3</v>
      </c>
    </row>
    <row r="244" spans="1:18">
      <c r="A244" s="4" t="s">
        <v>117</v>
      </c>
      <c r="B244" s="4">
        <v>6592027.6579999998</v>
      </c>
      <c r="C244" s="4">
        <v>153596.33600000001</v>
      </c>
      <c r="D244" s="4">
        <v>8.0220000000000002</v>
      </c>
      <c r="E244" s="4" t="s">
        <v>108</v>
      </c>
      <c r="F244" s="3">
        <v>6.0000000000000001E-3</v>
      </c>
      <c r="G244" s="3">
        <v>8.9999999999999993E-3</v>
      </c>
      <c r="H244" s="2"/>
      <c r="I244" s="23">
        <f t="shared" si="16"/>
        <v>1.2E-2</v>
      </c>
      <c r="J244" s="14">
        <f t="shared" si="17"/>
        <v>-9.9999999999999915E-4</v>
      </c>
      <c r="Q244" s="16">
        <f t="shared" si="15"/>
        <v>2.4E-2</v>
      </c>
      <c r="R244" s="14">
        <f t="shared" si="18"/>
        <v>-1.9999999999999983E-3</v>
      </c>
    </row>
    <row r="245" spans="1:18">
      <c r="A245" s="4" t="s">
        <v>118</v>
      </c>
      <c r="B245" s="4">
        <v>6592027.5319999997</v>
      </c>
      <c r="C245" s="4">
        <v>153596.481</v>
      </c>
      <c r="D245" s="4">
        <v>8.0269999999999992</v>
      </c>
      <c r="E245" s="4" t="s">
        <v>110</v>
      </c>
      <c r="F245" s="3">
        <v>5.0000000000000001E-3</v>
      </c>
      <c r="G245" s="3">
        <v>8.0000000000000002E-3</v>
      </c>
      <c r="H245" s="2"/>
      <c r="I245" s="23">
        <f t="shared" si="16"/>
        <v>0.01</v>
      </c>
      <c r="J245" s="14">
        <f t="shared" si="17"/>
        <v>-2.9999999999999992E-3</v>
      </c>
      <c r="Q245" s="16">
        <f t="shared" si="15"/>
        <v>2.3E-2</v>
      </c>
      <c r="R245" s="14">
        <f t="shared" si="18"/>
        <v>-2.9999999999999992E-3</v>
      </c>
    </row>
    <row r="246" spans="1:18">
      <c r="A246" s="4" t="s">
        <v>119</v>
      </c>
      <c r="B246" s="4">
        <v>6592028.6270000003</v>
      </c>
      <c r="C246" s="4">
        <v>153598.19699999999</v>
      </c>
      <c r="D246" s="4">
        <v>8.0280000000000005</v>
      </c>
      <c r="E246" s="4" t="s">
        <v>110</v>
      </c>
      <c r="F246" s="3">
        <v>6.0000000000000001E-3</v>
      </c>
      <c r="G246" s="3">
        <v>8.9999999999999993E-3</v>
      </c>
      <c r="H246" s="2"/>
      <c r="I246" s="23">
        <f t="shared" si="16"/>
        <v>1.2E-2</v>
      </c>
      <c r="J246" s="14">
        <f t="shared" si="17"/>
        <v>-9.9999999999999915E-4</v>
      </c>
      <c r="Q246" s="16">
        <f t="shared" si="15"/>
        <v>2.4E-2</v>
      </c>
      <c r="R246" s="14">
        <f t="shared" si="18"/>
        <v>-1.9999999999999983E-3</v>
      </c>
    </row>
    <row r="247" spans="1:18">
      <c r="A247" s="4" t="s">
        <v>120</v>
      </c>
      <c r="B247" s="4">
        <v>6592028.8260000004</v>
      </c>
      <c r="C247" s="4">
        <v>153597.76999999999</v>
      </c>
      <c r="D247" s="4">
        <v>8.0289999999999999</v>
      </c>
      <c r="E247" s="4" t="s">
        <v>108</v>
      </c>
      <c r="F247" s="3">
        <v>5.0000000000000001E-3</v>
      </c>
      <c r="G247" s="3">
        <v>8.0000000000000002E-3</v>
      </c>
      <c r="H247" s="2"/>
      <c r="I247" s="23">
        <f t="shared" si="16"/>
        <v>0.01</v>
      </c>
      <c r="J247" s="14">
        <f t="shared" si="17"/>
        <v>-2.9999999999999992E-3</v>
      </c>
      <c r="Q247" s="16">
        <f t="shared" si="15"/>
        <v>2.3E-2</v>
      </c>
      <c r="R247" s="14">
        <f t="shared" si="18"/>
        <v>-2.9999999999999992E-3</v>
      </c>
    </row>
    <row r="248" spans="1:18">
      <c r="A248" s="4" t="s">
        <v>121</v>
      </c>
      <c r="B248" s="4">
        <v>6592029.7620000001</v>
      </c>
      <c r="C248" s="4">
        <v>153598.31299999999</v>
      </c>
      <c r="D248" s="4">
        <v>7.9790000000000001</v>
      </c>
      <c r="E248" s="4" t="s">
        <v>108</v>
      </c>
      <c r="F248" s="3">
        <v>5.0000000000000001E-3</v>
      </c>
      <c r="G248" s="3">
        <v>8.0000000000000002E-3</v>
      </c>
      <c r="H248" s="2"/>
      <c r="I248" s="23">
        <f t="shared" si="16"/>
        <v>0.01</v>
      </c>
      <c r="J248" s="14">
        <f t="shared" si="17"/>
        <v>-2.9999999999999992E-3</v>
      </c>
      <c r="Q248" s="16">
        <f t="shared" si="15"/>
        <v>2.3E-2</v>
      </c>
      <c r="R248" s="14">
        <f t="shared" si="18"/>
        <v>-2.9999999999999992E-3</v>
      </c>
    </row>
    <row r="249" spans="1:18">
      <c r="A249" s="4" t="s">
        <v>122</v>
      </c>
      <c r="B249" s="4">
        <v>6592029.7939999998</v>
      </c>
      <c r="C249" s="4">
        <v>153598.67000000001</v>
      </c>
      <c r="D249" s="4">
        <v>8.0030000000000001</v>
      </c>
      <c r="E249" s="4" t="s">
        <v>110</v>
      </c>
      <c r="F249" s="3">
        <v>6.0000000000000001E-3</v>
      </c>
      <c r="G249" s="3">
        <v>0.01</v>
      </c>
      <c r="H249" s="2"/>
      <c r="I249" s="23">
        <f t="shared" si="16"/>
        <v>1.2E-2</v>
      </c>
      <c r="J249" s="14">
        <f t="shared" si="17"/>
        <v>-9.9999999999999915E-4</v>
      </c>
      <c r="Q249" s="16">
        <f t="shared" si="15"/>
        <v>2.5999999999999999E-2</v>
      </c>
      <c r="R249" s="14">
        <f t="shared" si="18"/>
        <v>0</v>
      </c>
    </row>
    <row r="250" spans="1:18">
      <c r="A250" s="4" t="s">
        <v>123</v>
      </c>
      <c r="B250" s="4">
        <v>6592030.3990000002</v>
      </c>
      <c r="C250" s="4">
        <v>153597.106</v>
      </c>
      <c r="D250" s="4">
        <v>8.1310000000000002</v>
      </c>
      <c r="E250" s="4" t="s">
        <v>124</v>
      </c>
      <c r="F250" s="3">
        <v>5.0000000000000001E-3</v>
      </c>
      <c r="G250" s="3">
        <v>8.0000000000000002E-3</v>
      </c>
      <c r="H250" s="2"/>
      <c r="I250" s="23">
        <f t="shared" si="16"/>
        <v>0.01</v>
      </c>
      <c r="J250" s="14">
        <f t="shared" si="17"/>
        <v>-2.9999999999999992E-3</v>
      </c>
      <c r="Q250" s="16">
        <f t="shared" si="15"/>
        <v>2.3E-2</v>
      </c>
      <c r="R250" s="14">
        <f t="shared" si="18"/>
        <v>-2.9999999999999992E-3</v>
      </c>
    </row>
    <row r="251" spans="1:18">
      <c r="A251" s="4" t="s">
        <v>125</v>
      </c>
      <c r="B251" s="4">
        <v>6592029.0779999997</v>
      </c>
      <c r="C251" s="4">
        <v>153594.83100000001</v>
      </c>
      <c r="D251" s="4">
        <v>7.8639999999999999</v>
      </c>
      <c r="E251" s="4" t="s">
        <v>126</v>
      </c>
      <c r="F251" s="3">
        <v>5.0000000000000001E-3</v>
      </c>
      <c r="G251" s="3">
        <v>8.0000000000000002E-3</v>
      </c>
      <c r="H251" s="2"/>
      <c r="I251" s="23">
        <f t="shared" si="16"/>
        <v>0.01</v>
      </c>
      <c r="J251" s="14">
        <f t="shared" si="17"/>
        <v>-2.9999999999999992E-3</v>
      </c>
      <c r="Q251" s="16">
        <f t="shared" si="15"/>
        <v>2.3E-2</v>
      </c>
      <c r="R251" s="14">
        <f t="shared" si="18"/>
        <v>-2.9999999999999992E-3</v>
      </c>
    </row>
    <row r="252" spans="1:18">
      <c r="A252" s="4" t="s">
        <v>127</v>
      </c>
      <c r="B252" s="4">
        <v>6592029.2350000003</v>
      </c>
      <c r="C252" s="4">
        <v>153594.55100000001</v>
      </c>
      <c r="D252" s="4">
        <v>7.859</v>
      </c>
      <c r="E252" s="4" t="s">
        <v>126</v>
      </c>
      <c r="F252" s="3">
        <v>6.0000000000000001E-3</v>
      </c>
      <c r="G252" s="3">
        <v>8.9999999999999993E-3</v>
      </c>
      <c r="H252" s="2"/>
      <c r="I252" s="23">
        <f t="shared" si="16"/>
        <v>1.2E-2</v>
      </c>
      <c r="J252" s="14">
        <f t="shared" si="17"/>
        <v>-9.9999999999999915E-4</v>
      </c>
      <c r="Q252" s="16">
        <f t="shared" si="15"/>
        <v>2.4E-2</v>
      </c>
      <c r="R252" s="14">
        <f t="shared" si="18"/>
        <v>-1.9999999999999983E-3</v>
      </c>
    </row>
    <row r="253" spans="1:18">
      <c r="A253" s="4" t="s">
        <v>128</v>
      </c>
      <c r="B253" s="4">
        <v>6592029.3930000002</v>
      </c>
      <c r="C253" s="4">
        <v>153594.60500000001</v>
      </c>
      <c r="D253" s="4">
        <v>7.8739999999999997</v>
      </c>
      <c r="E253" s="4" t="s">
        <v>129</v>
      </c>
      <c r="F253" s="3">
        <v>7.0000000000000001E-3</v>
      </c>
      <c r="G253" s="3">
        <v>0.01</v>
      </c>
      <c r="H253" s="2"/>
      <c r="I253" s="23">
        <f t="shared" si="16"/>
        <v>1.4E-2</v>
      </c>
      <c r="J253" s="14">
        <f t="shared" si="17"/>
        <v>1.0000000000000009E-3</v>
      </c>
      <c r="Q253" s="16">
        <f t="shared" si="15"/>
        <v>2.5999999999999999E-2</v>
      </c>
      <c r="R253" s="14">
        <f t="shared" si="18"/>
        <v>0</v>
      </c>
    </row>
    <row r="254" spans="1:18">
      <c r="A254" s="4" t="s">
        <v>130</v>
      </c>
      <c r="B254" s="4">
        <v>6592031.415</v>
      </c>
      <c r="C254" s="4">
        <v>153595.58600000001</v>
      </c>
      <c r="D254" s="4">
        <v>7.8659999999999997</v>
      </c>
      <c r="E254" s="4" t="s">
        <v>126</v>
      </c>
      <c r="F254" s="3">
        <v>5.0000000000000001E-3</v>
      </c>
      <c r="G254" s="3">
        <v>8.0000000000000002E-3</v>
      </c>
      <c r="H254" s="2"/>
      <c r="I254" s="23">
        <f t="shared" si="16"/>
        <v>0.01</v>
      </c>
      <c r="J254" s="14">
        <f t="shared" si="17"/>
        <v>-2.9999999999999992E-3</v>
      </c>
      <c r="Q254" s="16">
        <f t="shared" si="15"/>
        <v>2.3E-2</v>
      </c>
      <c r="R254" s="14">
        <f t="shared" si="18"/>
        <v>-2.9999999999999992E-3</v>
      </c>
    </row>
    <row r="255" spans="1:18">
      <c r="A255" s="4" t="s">
        <v>131</v>
      </c>
      <c r="B255" s="4">
        <v>6592032.3559999997</v>
      </c>
      <c r="C255" s="4">
        <v>153595.63399999999</v>
      </c>
      <c r="D255" s="4">
        <v>7.9119999999999999</v>
      </c>
      <c r="E255" s="4" t="s">
        <v>126</v>
      </c>
      <c r="F255" s="3">
        <v>5.0000000000000001E-3</v>
      </c>
      <c r="G255" s="3">
        <v>8.0000000000000002E-3</v>
      </c>
      <c r="H255" s="2"/>
      <c r="I255" s="23">
        <f t="shared" si="16"/>
        <v>0.01</v>
      </c>
      <c r="J255" s="14">
        <f t="shared" si="17"/>
        <v>-2.9999999999999992E-3</v>
      </c>
      <c r="Q255" s="16">
        <f t="shared" si="15"/>
        <v>2.3E-2</v>
      </c>
      <c r="R255" s="14">
        <f t="shared" si="18"/>
        <v>-2.9999999999999992E-3</v>
      </c>
    </row>
    <row r="256" spans="1:18">
      <c r="A256" s="4" t="s">
        <v>132</v>
      </c>
      <c r="B256" s="4">
        <v>6592034.3969999999</v>
      </c>
      <c r="C256" s="4">
        <v>153595.872</v>
      </c>
      <c r="D256" s="4">
        <v>8.5280000000000005</v>
      </c>
      <c r="E256" s="4" t="s">
        <v>124</v>
      </c>
      <c r="F256" s="3">
        <v>5.0000000000000001E-3</v>
      </c>
      <c r="G256" s="3">
        <v>8.9999999999999993E-3</v>
      </c>
      <c r="H256" s="2"/>
      <c r="I256" s="23">
        <f t="shared" si="16"/>
        <v>0.01</v>
      </c>
      <c r="J256" s="14">
        <f t="shared" si="17"/>
        <v>-2.9999999999999992E-3</v>
      </c>
      <c r="Q256" s="16">
        <f t="shared" si="15"/>
        <v>2.4E-2</v>
      </c>
      <c r="R256" s="14">
        <f t="shared" si="18"/>
        <v>-1.9999999999999983E-3</v>
      </c>
    </row>
    <row r="257" spans="1:18">
      <c r="A257" s="4" t="s">
        <v>133</v>
      </c>
      <c r="B257" s="4">
        <v>6592036.9879999999</v>
      </c>
      <c r="C257" s="4">
        <v>153579.76699999999</v>
      </c>
      <c r="D257" s="4">
        <v>9.1639999999999997</v>
      </c>
      <c r="E257" s="4" t="s">
        <v>134</v>
      </c>
      <c r="F257" s="3">
        <v>5.0000000000000001E-3</v>
      </c>
      <c r="G257" s="3">
        <v>8.0000000000000002E-3</v>
      </c>
      <c r="H257" s="2"/>
      <c r="I257" s="23">
        <f t="shared" si="16"/>
        <v>0.01</v>
      </c>
      <c r="J257" s="14">
        <f t="shared" si="17"/>
        <v>-2.9999999999999992E-3</v>
      </c>
      <c r="Q257" s="16">
        <f t="shared" si="15"/>
        <v>2.3E-2</v>
      </c>
      <c r="R257" s="14">
        <f t="shared" si="18"/>
        <v>-2.9999999999999992E-3</v>
      </c>
    </row>
    <row r="258" spans="1:18">
      <c r="A258" s="4" t="s">
        <v>135</v>
      </c>
      <c r="B258" s="4">
        <v>6592036.7920000004</v>
      </c>
      <c r="C258" s="4">
        <v>153580.29199999999</v>
      </c>
      <c r="D258" s="4">
        <v>9.2089999999999996</v>
      </c>
      <c r="E258" s="4" t="s">
        <v>136</v>
      </c>
      <c r="F258" s="3">
        <v>5.0000000000000001E-3</v>
      </c>
      <c r="G258" s="3">
        <v>8.0000000000000002E-3</v>
      </c>
      <c r="H258" s="2"/>
      <c r="I258" s="23">
        <f t="shared" si="16"/>
        <v>0.01</v>
      </c>
      <c r="J258" s="14">
        <f t="shared" si="17"/>
        <v>-2.9999999999999992E-3</v>
      </c>
      <c r="Q258" s="16">
        <f t="shared" si="15"/>
        <v>2.3E-2</v>
      </c>
      <c r="R258" s="14">
        <f t="shared" si="18"/>
        <v>-2.9999999999999992E-3</v>
      </c>
    </row>
    <row r="259" spans="1:18">
      <c r="A259" s="4" t="s">
        <v>137</v>
      </c>
      <c r="B259" s="4">
        <v>6592033.4550000001</v>
      </c>
      <c r="C259" s="4">
        <v>153579.08499999999</v>
      </c>
      <c r="D259" s="4">
        <v>8.8889999999999993</v>
      </c>
      <c r="E259" s="4" t="s">
        <v>124</v>
      </c>
      <c r="F259" s="3">
        <v>6.0000000000000001E-3</v>
      </c>
      <c r="G259" s="3">
        <v>8.9999999999999993E-3</v>
      </c>
      <c r="H259" s="2"/>
      <c r="I259" s="23">
        <f t="shared" si="16"/>
        <v>1.2E-2</v>
      </c>
      <c r="J259" s="14">
        <f t="shared" si="17"/>
        <v>-9.9999999999999915E-4</v>
      </c>
      <c r="Q259" s="16">
        <f t="shared" si="15"/>
        <v>2.4E-2</v>
      </c>
      <c r="R259" s="14">
        <f t="shared" si="18"/>
        <v>-1.9999999999999983E-3</v>
      </c>
    </row>
    <row r="260" spans="1:18">
      <c r="A260" s="4" t="s">
        <v>138</v>
      </c>
      <c r="B260" s="4">
        <v>6592031.3729999997</v>
      </c>
      <c r="C260" s="4">
        <v>153578.75899999999</v>
      </c>
      <c r="D260" s="4">
        <v>8.8559999999999999</v>
      </c>
      <c r="E260" s="4" t="s">
        <v>124</v>
      </c>
      <c r="F260" s="3">
        <v>6.0000000000000001E-3</v>
      </c>
      <c r="G260" s="3">
        <v>8.9999999999999993E-3</v>
      </c>
      <c r="H260" s="2"/>
      <c r="I260" s="23">
        <f t="shared" si="16"/>
        <v>1.2E-2</v>
      </c>
      <c r="J260" s="14">
        <f t="shared" si="17"/>
        <v>-9.9999999999999915E-4</v>
      </c>
      <c r="Q260" s="16">
        <f t="shared" si="15"/>
        <v>2.4E-2</v>
      </c>
      <c r="R260" s="14">
        <f t="shared" si="18"/>
        <v>-1.9999999999999983E-3</v>
      </c>
    </row>
    <row r="261" spans="1:18">
      <c r="A261" s="4" t="s">
        <v>139</v>
      </c>
      <c r="B261" s="4">
        <v>6592004.1500000004</v>
      </c>
      <c r="C261" s="4">
        <v>153570.72700000001</v>
      </c>
      <c r="D261" s="4">
        <v>8.59</v>
      </c>
      <c r="E261" s="4" t="s">
        <v>140</v>
      </c>
      <c r="F261" s="3">
        <v>7.0000000000000001E-3</v>
      </c>
      <c r="G261" s="3">
        <v>0.01</v>
      </c>
      <c r="H261" s="2"/>
      <c r="I261" s="23">
        <f t="shared" si="16"/>
        <v>1.4E-2</v>
      </c>
      <c r="J261" s="14">
        <f t="shared" si="17"/>
        <v>1.0000000000000009E-3</v>
      </c>
      <c r="Q261" s="16">
        <f t="shared" si="15"/>
        <v>2.5999999999999999E-2</v>
      </c>
      <c r="R261" s="14">
        <f t="shared" si="18"/>
        <v>0</v>
      </c>
    </row>
    <row r="262" spans="1:18">
      <c r="A262" s="4" t="s">
        <v>141</v>
      </c>
      <c r="B262" s="4">
        <v>6592004.0839999998</v>
      </c>
      <c r="C262" s="4">
        <v>153571.05900000001</v>
      </c>
      <c r="D262" s="4">
        <v>8.5150000000000006</v>
      </c>
      <c r="E262" s="4" t="s">
        <v>136</v>
      </c>
      <c r="F262" s="3">
        <v>5.0000000000000001E-3</v>
      </c>
      <c r="G262" s="3">
        <v>7.0000000000000001E-3</v>
      </c>
      <c r="H262" s="2"/>
      <c r="I262" s="23">
        <f t="shared" si="16"/>
        <v>0.01</v>
      </c>
      <c r="J262" s="14">
        <f t="shared" si="17"/>
        <v>-2.9999999999999992E-3</v>
      </c>
      <c r="Q262" s="16">
        <f t="shared" si="15"/>
        <v>2.1000000000000001E-2</v>
      </c>
      <c r="R262" s="14">
        <f t="shared" si="18"/>
        <v>-4.9999999999999975E-3</v>
      </c>
    </row>
    <row r="263" spans="1:18">
      <c r="A263" s="4" t="s">
        <v>143</v>
      </c>
      <c r="B263" s="4">
        <v>6591962.6320000002</v>
      </c>
      <c r="C263" s="4">
        <v>153578.00399999999</v>
      </c>
      <c r="D263" s="4">
        <v>7.7110000000000003</v>
      </c>
      <c r="E263" s="4" t="s">
        <v>142</v>
      </c>
      <c r="F263" s="3">
        <v>8.9999999999999993E-3</v>
      </c>
      <c r="G263" s="3">
        <v>1.6E-2</v>
      </c>
      <c r="H263" s="2"/>
      <c r="I263" s="23">
        <f t="shared" si="16"/>
        <v>1.7999999999999999E-2</v>
      </c>
      <c r="J263" s="14">
        <f t="shared" si="17"/>
        <v>4.9999999999999992E-3</v>
      </c>
      <c r="Q263" s="16">
        <f t="shared" si="15"/>
        <v>3.5999999999999997E-2</v>
      </c>
      <c r="R263" s="14">
        <f t="shared" si="18"/>
        <v>9.9999999999999985E-3</v>
      </c>
    </row>
    <row r="264" spans="1:18">
      <c r="A264" s="4" t="s">
        <v>144</v>
      </c>
      <c r="B264" s="4">
        <v>6591950.477</v>
      </c>
      <c r="C264" s="4">
        <v>153574.39600000001</v>
      </c>
      <c r="D264" s="4">
        <v>7.734</v>
      </c>
      <c r="E264" s="4" t="s">
        <v>142</v>
      </c>
      <c r="F264" s="3">
        <v>8.0000000000000002E-3</v>
      </c>
      <c r="G264" s="3">
        <v>1.2E-2</v>
      </c>
      <c r="H264" s="2"/>
      <c r="I264" s="23">
        <f t="shared" si="16"/>
        <v>1.6E-2</v>
      </c>
      <c r="J264" s="14">
        <f t="shared" si="17"/>
        <v>3.0000000000000009E-3</v>
      </c>
      <c r="Q264" s="16">
        <f t="shared" ref="Q264:Q319" si="19">ROUND(2*SQRT(G264^2+$C$3^2),3)</f>
        <v>2.9000000000000001E-2</v>
      </c>
      <c r="R264" s="14">
        <f t="shared" si="18"/>
        <v>3.0000000000000027E-3</v>
      </c>
    </row>
    <row r="265" spans="1:18">
      <c r="A265" s="4" t="s">
        <v>145</v>
      </c>
      <c r="B265" s="4">
        <v>6591947.6189999999</v>
      </c>
      <c r="C265" s="4">
        <v>153573.36199999999</v>
      </c>
      <c r="D265" s="4">
        <v>7.8259999999999996</v>
      </c>
      <c r="E265" s="4" t="s">
        <v>142</v>
      </c>
      <c r="F265" s="3">
        <v>8.0000000000000002E-3</v>
      </c>
      <c r="G265" s="3">
        <v>1.2E-2</v>
      </c>
      <c r="H265" s="2"/>
      <c r="I265" s="23">
        <f t="shared" si="16"/>
        <v>1.6E-2</v>
      </c>
      <c r="J265" s="14">
        <f t="shared" si="17"/>
        <v>3.0000000000000009E-3</v>
      </c>
      <c r="Q265" s="16">
        <f t="shared" si="19"/>
        <v>2.9000000000000001E-2</v>
      </c>
      <c r="R265" s="14">
        <f t="shared" si="18"/>
        <v>3.0000000000000027E-3</v>
      </c>
    </row>
    <row r="266" spans="1:18">
      <c r="A266" s="4" t="s">
        <v>146</v>
      </c>
      <c r="B266" s="4">
        <v>6591941.5530000003</v>
      </c>
      <c r="C266" s="4">
        <v>153571.66099999999</v>
      </c>
      <c r="D266" s="4">
        <v>7.8109999999999999</v>
      </c>
      <c r="E266" s="4" t="s">
        <v>142</v>
      </c>
      <c r="F266" s="3">
        <v>8.0000000000000002E-3</v>
      </c>
      <c r="G266" s="3">
        <v>1.4999999999999999E-2</v>
      </c>
      <c r="H266" s="2"/>
      <c r="I266" s="23">
        <f t="shared" si="16"/>
        <v>1.6E-2</v>
      </c>
      <c r="J266" s="14">
        <f t="shared" si="17"/>
        <v>3.0000000000000009E-3</v>
      </c>
      <c r="Q266" s="16">
        <f t="shared" si="19"/>
        <v>3.4000000000000002E-2</v>
      </c>
      <c r="R266" s="14">
        <f t="shared" si="18"/>
        <v>8.0000000000000036E-3</v>
      </c>
    </row>
    <row r="267" spans="1:18">
      <c r="A267" s="4" t="s">
        <v>147</v>
      </c>
      <c r="B267" s="4">
        <v>6591938.3020000001</v>
      </c>
      <c r="C267" s="4">
        <v>153570.571</v>
      </c>
      <c r="D267" s="4">
        <v>7.8079999999999998</v>
      </c>
      <c r="E267" s="4" t="s">
        <v>140</v>
      </c>
      <c r="F267" s="3">
        <v>0.01</v>
      </c>
      <c r="G267" s="3">
        <v>1.7000000000000001E-2</v>
      </c>
      <c r="H267" s="2"/>
      <c r="I267" s="23">
        <f t="shared" si="16"/>
        <v>0.02</v>
      </c>
      <c r="J267" s="14">
        <f t="shared" si="17"/>
        <v>7.000000000000001E-3</v>
      </c>
      <c r="Q267" s="16">
        <f t="shared" si="19"/>
        <v>3.7999999999999999E-2</v>
      </c>
      <c r="R267" s="14">
        <f t="shared" si="18"/>
        <v>1.2E-2</v>
      </c>
    </row>
    <row r="268" spans="1:18">
      <c r="A268" s="4" t="s">
        <v>148</v>
      </c>
      <c r="B268" s="4">
        <v>6591931.7230000002</v>
      </c>
      <c r="C268" s="4">
        <v>153568.43700000001</v>
      </c>
      <c r="D268" s="4">
        <v>7.8730000000000002</v>
      </c>
      <c r="E268" s="4" t="s">
        <v>140</v>
      </c>
      <c r="F268" s="3">
        <v>8.0000000000000002E-3</v>
      </c>
      <c r="G268" s="3">
        <v>1.2999999999999999E-2</v>
      </c>
      <c r="H268" s="2"/>
      <c r="I268" s="23">
        <f t="shared" si="16"/>
        <v>1.6E-2</v>
      </c>
      <c r="J268" s="14">
        <f t="shared" si="17"/>
        <v>3.0000000000000009E-3</v>
      </c>
      <c r="Q268" s="16">
        <f t="shared" si="19"/>
        <v>3.1E-2</v>
      </c>
      <c r="R268" s="14">
        <f t="shared" si="18"/>
        <v>5.000000000000001E-3</v>
      </c>
    </row>
    <row r="269" spans="1:18">
      <c r="A269" s="4" t="s">
        <v>149</v>
      </c>
      <c r="B269" s="4">
        <v>6591921.2259999998</v>
      </c>
      <c r="C269" s="4">
        <v>153565.46100000001</v>
      </c>
      <c r="D269" s="4">
        <v>7.9249999999999998</v>
      </c>
      <c r="E269" s="4" t="s">
        <v>140</v>
      </c>
      <c r="F269" s="3">
        <v>0.01</v>
      </c>
      <c r="G269" s="3">
        <v>1.6E-2</v>
      </c>
      <c r="H269" s="2"/>
      <c r="I269" s="23">
        <f t="shared" si="16"/>
        <v>0.02</v>
      </c>
      <c r="J269" s="14">
        <f t="shared" si="17"/>
        <v>7.000000000000001E-3</v>
      </c>
      <c r="Q269" s="16">
        <f t="shared" si="19"/>
        <v>3.5999999999999997E-2</v>
      </c>
      <c r="R269" s="14">
        <f t="shared" si="18"/>
        <v>9.9999999999999985E-3</v>
      </c>
    </row>
    <row r="270" spans="1:18">
      <c r="A270" s="4" t="s">
        <v>150</v>
      </c>
      <c r="B270" s="4">
        <v>6591915.7750000004</v>
      </c>
      <c r="C270" s="4">
        <v>153563.799</v>
      </c>
      <c r="D270" s="4">
        <v>7.7640000000000002</v>
      </c>
      <c r="E270" s="4" t="s">
        <v>140</v>
      </c>
      <c r="F270" s="3">
        <v>8.9999999999999993E-3</v>
      </c>
      <c r="G270" s="3">
        <v>1.6E-2</v>
      </c>
      <c r="H270" s="2"/>
      <c r="I270" s="23">
        <f t="shared" si="16"/>
        <v>1.7999999999999999E-2</v>
      </c>
      <c r="J270" s="14">
        <f t="shared" si="17"/>
        <v>4.9999999999999992E-3</v>
      </c>
      <c r="Q270" s="16">
        <f t="shared" si="19"/>
        <v>3.5999999999999997E-2</v>
      </c>
      <c r="R270" s="14">
        <f t="shared" si="18"/>
        <v>9.9999999999999985E-3</v>
      </c>
    </row>
    <row r="271" spans="1:18">
      <c r="A271" s="4" t="s">
        <v>151</v>
      </c>
      <c r="B271" s="4">
        <v>6591908.6849999996</v>
      </c>
      <c r="C271" s="4">
        <v>153561.75899999999</v>
      </c>
      <c r="D271" s="4">
        <v>7.8460000000000001</v>
      </c>
      <c r="E271" s="4" t="s">
        <v>140</v>
      </c>
      <c r="F271" s="3">
        <v>0.01</v>
      </c>
      <c r="G271" s="3">
        <v>1.4999999999999999E-2</v>
      </c>
      <c r="H271" s="2"/>
      <c r="I271" s="23">
        <f t="shared" si="16"/>
        <v>0.02</v>
      </c>
      <c r="J271" s="14">
        <f t="shared" si="17"/>
        <v>7.000000000000001E-3</v>
      </c>
      <c r="Q271" s="16">
        <f t="shared" si="19"/>
        <v>3.4000000000000002E-2</v>
      </c>
      <c r="R271" s="14">
        <f t="shared" si="18"/>
        <v>8.0000000000000036E-3</v>
      </c>
    </row>
    <row r="272" spans="1:18">
      <c r="A272" s="4" t="s">
        <v>152</v>
      </c>
      <c r="B272" s="4">
        <v>6591905.4560000002</v>
      </c>
      <c r="C272" s="4">
        <v>153560.36600000001</v>
      </c>
      <c r="D272" s="4">
        <v>7.8040000000000003</v>
      </c>
      <c r="E272" s="4" t="s">
        <v>140</v>
      </c>
      <c r="F272" s="3">
        <v>8.9999999999999993E-3</v>
      </c>
      <c r="G272" s="3">
        <v>1.4E-2</v>
      </c>
      <c r="H272" s="2"/>
      <c r="I272" s="23">
        <f t="shared" si="16"/>
        <v>1.7999999999999999E-2</v>
      </c>
      <c r="J272" s="14">
        <f t="shared" si="17"/>
        <v>4.9999999999999992E-3</v>
      </c>
      <c r="Q272" s="16">
        <f t="shared" si="19"/>
        <v>3.2000000000000001E-2</v>
      </c>
      <c r="R272" s="14">
        <f t="shared" si="18"/>
        <v>6.0000000000000019E-3</v>
      </c>
    </row>
    <row r="273" spans="1:18">
      <c r="A273" s="4" t="s">
        <v>153</v>
      </c>
      <c r="B273" s="4">
        <v>6591904.3640000001</v>
      </c>
      <c r="C273" s="4">
        <v>153560.08100000001</v>
      </c>
      <c r="D273" s="4">
        <v>7.8369999999999997</v>
      </c>
      <c r="E273" s="4" t="s">
        <v>140</v>
      </c>
      <c r="F273" s="3">
        <v>7.0000000000000001E-3</v>
      </c>
      <c r="G273" s="3">
        <v>1.2E-2</v>
      </c>
      <c r="H273" s="2"/>
      <c r="I273" s="23">
        <f t="shared" si="16"/>
        <v>1.4E-2</v>
      </c>
      <c r="J273" s="14">
        <f t="shared" si="17"/>
        <v>1.0000000000000009E-3</v>
      </c>
      <c r="Q273" s="16">
        <f t="shared" si="19"/>
        <v>2.9000000000000001E-2</v>
      </c>
      <c r="R273" s="14">
        <f t="shared" si="18"/>
        <v>3.0000000000000027E-3</v>
      </c>
    </row>
    <row r="274" spans="1:18">
      <c r="A274" s="4" t="s">
        <v>154</v>
      </c>
      <c r="B274" s="4">
        <v>6591903.1140000001</v>
      </c>
      <c r="C274" s="4">
        <v>153559.95800000001</v>
      </c>
      <c r="D274" s="4">
        <v>7.8</v>
      </c>
      <c r="E274" s="4" t="s">
        <v>140</v>
      </c>
      <c r="F274" s="3">
        <v>7.0000000000000001E-3</v>
      </c>
      <c r="G274" s="3">
        <v>1.0999999999999999E-2</v>
      </c>
      <c r="H274" s="2"/>
      <c r="I274" s="23">
        <f t="shared" si="16"/>
        <v>1.4E-2</v>
      </c>
      <c r="J274" s="14">
        <f t="shared" si="17"/>
        <v>1.0000000000000009E-3</v>
      </c>
      <c r="Q274" s="16">
        <f t="shared" si="19"/>
        <v>2.7E-2</v>
      </c>
      <c r="R274" s="14">
        <f t="shared" si="18"/>
        <v>1.0000000000000009E-3</v>
      </c>
    </row>
    <row r="275" spans="1:18">
      <c r="A275" s="4" t="s">
        <v>155</v>
      </c>
      <c r="B275" s="4">
        <v>6591898.9570000004</v>
      </c>
      <c r="C275" s="4">
        <v>153558.69099999999</v>
      </c>
      <c r="D275" s="4">
        <v>7.8780000000000001</v>
      </c>
      <c r="E275" s="4" t="s">
        <v>140</v>
      </c>
      <c r="F275" s="3">
        <v>8.0000000000000002E-3</v>
      </c>
      <c r="G275" s="3">
        <v>1.2999999999999999E-2</v>
      </c>
      <c r="H275" s="2"/>
      <c r="I275" s="23">
        <f t="shared" ref="I275:I319" si="20">2*F275</f>
        <v>1.6E-2</v>
      </c>
      <c r="J275" s="14">
        <f t="shared" ref="J275:J319" si="21">I275-$K$8</f>
        <v>3.0000000000000009E-3</v>
      </c>
      <c r="Q275" s="16">
        <f t="shared" si="19"/>
        <v>3.1E-2</v>
      </c>
      <c r="R275" s="14">
        <f t="shared" ref="R275:R319" si="22">Q275-$S$8</f>
        <v>5.000000000000001E-3</v>
      </c>
    </row>
    <row r="276" spans="1:18">
      <c r="A276" s="4" t="s">
        <v>156</v>
      </c>
      <c r="B276" s="4">
        <v>6591893.6260000002</v>
      </c>
      <c r="C276" s="4">
        <v>153556.92600000001</v>
      </c>
      <c r="D276" s="4">
        <v>7.86</v>
      </c>
      <c r="E276" s="4" t="s">
        <v>140</v>
      </c>
      <c r="F276" s="3">
        <v>8.9999999999999993E-3</v>
      </c>
      <c r="G276" s="3">
        <v>1.6E-2</v>
      </c>
      <c r="H276" s="2"/>
      <c r="I276" s="23">
        <f t="shared" si="20"/>
        <v>1.7999999999999999E-2</v>
      </c>
      <c r="J276" s="14">
        <f t="shared" si="21"/>
        <v>4.9999999999999992E-3</v>
      </c>
      <c r="Q276" s="16">
        <f t="shared" si="19"/>
        <v>3.5999999999999997E-2</v>
      </c>
      <c r="R276" s="14">
        <f t="shared" si="22"/>
        <v>9.9999999999999985E-3</v>
      </c>
    </row>
    <row r="277" spans="1:18">
      <c r="A277" s="4" t="s">
        <v>157</v>
      </c>
      <c r="B277" s="4">
        <v>6591880.0219999999</v>
      </c>
      <c r="C277" s="4">
        <v>153552.75599999999</v>
      </c>
      <c r="D277" s="4">
        <v>8.0150000000000006</v>
      </c>
      <c r="E277" s="4" t="s">
        <v>140</v>
      </c>
      <c r="F277" s="3">
        <v>1.4999999999999999E-2</v>
      </c>
      <c r="G277" s="3">
        <v>1.9E-2</v>
      </c>
      <c r="H277" s="2"/>
      <c r="I277" s="23">
        <f t="shared" si="20"/>
        <v>0.03</v>
      </c>
      <c r="J277" s="14">
        <f t="shared" si="21"/>
        <v>1.7000000000000001E-2</v>
      </c>
      <c r="Q277" s="16">
        <f t="shared" si="19"/>
        <v>4.1000000000000002E-2</v>
      </c>
      <c r="R277" s="14">
        <f t="shared" si="22"/>
        <v>1.5000000000000003E-2</v>
      </c>
    </row>
    <row r="278" spans="1:18">
      <c r="A278" s="4" t="s">
        <v>158</v>
      </c>
      <c r="B278" s="4">
        <v>6591874.7750000004</v>
      </c>
      <c r="C278" s="4">
        <v>153551.00099999999</v>
      </c>
      <c r="D278" s="4">
        <v>7.9950000000000001</v>
      </c>
      <c r="E278" s="4" t="s">
        <v>140</v>
      </c>
      <c r="F278" s="3">
        <v>8.0000000000000002E-3</v>
      </c>
      <c r="G278" s="3">
        <v>1.2999999999999999E-2</v>
      </c>
      <c r="H278" s="2"/>
      <c r="I278" s="23">
        <f t="shared" si="20"/>
        <v>1.6E-2</v>
      </c>
      <c r="J278" s="14">
        <f t="shared" si="21"/>
        <v>3.0000000000000009E-3</v>
      </c>
      <c r="Q278" s="16">
        <f t="shared" si="19"/>
        <v>3.1E-2</v>
      </c>
      <c r="R278" s="14">
        <f t="shared" si="22"/>
        <v>5.000000000000001E-3</v>
      </c>
    </row>
    <row r="279" spans="1:18">
      <c r="A279" s="4" t="s">
        <v>159</v>
      </c>
      <c r="B279" s="4">
        <v>6591871.2050000001</v>
      </c>
      <c r="C279" s="4">
        <v>153549.886</v>
      </c>
      <c r="D279" s="4">
        <v>8.0649999999999995</v>
      </c>
      <c r="E279" s="4" t="s">
        <v>140</v>
      </c>
      <c r="F279" s="3">
        <v>8.9999999999999993E-3</v>
      </c>
      <c r="G279" s="3">
        <v>1.6E-2</v>
      </c>
      <c r="H279" s="2"/>
      <c r="I279" s="23">
        <f t="shared" si="20"/>
        <v>1.7999999999999999E-2</v>
      </c>
      <c r="J279" s="14">
        <f t="shared" si="21"/>
        <v>4.9999999999999992E-3</v>
      </c>
      <c r="Q279" s="16">
        <f t="shared" si="19"/>
        <v>3.5999999999999997E-2</v>
      </c>
      <c r="R279" s="14">
        <f t="shared" si="22"/>
        <v>9.9999999999999985E-3</v>
      </c>
    </row>
    <row r="280" spans="1:18">
      <c r="A280" s="4" t="s">
        <v>160</v>
      </c>
      <c r="B280" s="4">
        <v>6591858.8760000002</v>
      </c>
      <c r="C280" s="4">
        <v>153545.95199999999</v>
      </c>
      <c r="D280" s="4">
        <v>8.0399999999999991</v>
      </c>
      <c r="E280" s="4" t="s">
        <v>140</v>
      </c>
      <c r="F280" s="3">
        <v>0.01</v>
      </c>
      <c r="G280" s="3">
        <v>1.6E-2</v>
      </c>
      <c r="H280" s="2"/>
      <c r="I280" s="23">
        <f t="shared" si="20"/>
        <v>0.02</v>
      </c>
      <c r="J280" s="14">
        <f t="shared" si="21"/>
        <v>7.000000000000001E-3</v>
      </c>
      <c r="Q280" s="16">
        <f t="shared" si="19"/>
        <v>3.5999999999999997E-2</v>
      </c>
      <c r="R280" s="14">
        <f t="shared" si="22"/>
        <v>9.9999999999999985E-3</v>
      </c>
    </row>
    <row r="281" spans="1:18">
      <c r="A281" s="4" t="s">
        <v>161</v>
      </c>
      <c r="B281" s="4">
        <v>6591852.0939999996</v>
      </c>
      <c r="C281" s="4">
        <v>153543.72200000001</v>
      </c>
      <c r="D281" s="4">
        <v>8.06</v>
      </c>
      <c r="E281" s="4" t="s">
        <v>140</v>
      </c>
      <c r="F281" s="3">
        <v>1.2999999999999999E-2</v>
      </c>
      <c r="G281" s="3">
        <v>1.9E-2</v>
      </c>
      <c r="H281" s="2"/>
      <c r="I281" s="23">
        <f t="shared" si="20"/>
        <v>2.5999999999999999E-2</v>
      </c>
      <c r="J281" s="14">
        <f t="shared" si="21"/>
        <v>1.2999999999999999E-2</v>
      </c>
      <c r="Q281" s="16">
        <f t="shared" si="19"/>
        <v>4.1000000000000002E-2</v>
      </c>
      <c r="R281" s="14">
        <f t="shared" si="22"/>
        <v>1.5000000000000003E-2</v>
      </c>
    </row>
    <row r="282" spans="1:18">
      <c r="A282" s="4" t="s">
        <v>162</v>
      </c>
      <c r="B282" s="4">
        <v>6591849.2039999999</v>
      </c>
      <c r="C282" s="4">
        <v>153542.77299999999</v>
      </c>
      <c r="D282" s="4">
        <v>8.0380000000000003</v>
      </c>
      <c r="E282" s="4" t="s">
        <v>140</v>
      </c>
      <c r="F282" s="3">
        <v>8.9999999999999993E-3</v>
      </c>
      <c r="G282" s="3">
        <v>1.4999999999999999E-2</v>
      </c>
      <c r="H282" s="2"/>
      <c r="I282" s="23">
        <f t="shared" si="20"/>
        <v>1.7999999999999999E-2</v>
      </c>
      <c r="J282" s="14">
        <f t="shared" si="21"/>
        <v>4.9999999999999992E-3</v>
      </c>
      <c r="Q282" s="16">
        <f t="shared" si="19"/>
        <v>3.4000000000000002E-2</v>
      </c>
      <c r="R282" s="14">
        <f t="shared" si="22"/>
        <v>8.0000000000000036E-3</v>
      </c>
    </row>
    <row r="283" spans="1:18">
      <c r="A283" s="4" t="s">
        <v>163</v>
      </c>
      <c r="B283" s="4">
        <v>6591838.1569999997</v>
      </c>
      <c r="C283" s="4">
        <v>153539.63</v>
      </c>
      <c r="D283" s="4">
        <v>7.9969999999999999</v>
      </c>
      <c r="E283" s="4" t="s">
        <v>140</v>
      </c>
      <c r="F283" s="3">
        <v>1.2E-2</v>
      </c>
      <c r="G283" s="3">
        <v>1.7999999999999999E-2</v>
      </c>
      <c r="H283" s="2"/>
      <c r="I283" s="23">
        <f t="shared" si="20"/>
        <v>2.4E-2</v>
      </c>
      <c r="J283" s="14">
        <f t="shared" si="21"/>
        <v>1.1000000000000001E-2</v>
      </c>
      <c r="Q283" s="16">
        <f t="shared" si="19"/>
        <v>3.9E-2</v>
      </c>
      <c r="R283" s="14">
        <f t="shared" si="22"/>
        <v>1.3000000000000001E-2</v>
      </c>
    </row>
    <row r="284" spans="1:18">
      <c r="A284" s="4" t="s">
        <v>164</v>
      </c>
      <c r="B284" s="4">
        <v>6591827.2489999998</v>
      </c>
      <c r="C284" s="4">
        <v>153536.413</v>
      </c>
      <c r="D284" s="4">
        <v>7.9329999999999998</v>
      </c>
      <c r="E284" s="4" t="s">
        <v>104</v>
      </c>
      <c r="F284" s="3">
        <v>1.2E-2</v>
      </c>
      <c r="G284" s="3">
        <v>1.9E-2</v>
      </c>
      <c r="H284" s="2"/>
      <c r="I284" s="23">
        <f t="shared" si="20"/>
        <v>2.4E-2</v>
      </c>
      <c r="J284" s="14">
        <f t="shared" si="21"/>
        <v>1.1000000000000001E-2</v>
      </c>
      <c r="Q284" s="16">
        <f t="shared" si="19"/>
        <v>4.1000000000000002E-2</v>
      </c>
      <c r="R284" s="14">
        <f t="shared" si="22"/>
        <v>1.5000000000000003E-2</v>
      </c>
    </row>
    <row r="285" spans="1:18">
      <c r="A285" s="4" t="s">
        <v>165</v>
      </c>
      <c r="B285" s="4">
        <v>6591825.0369999995</v>
      </c>
      <c r="C285" s="4">
        <v>153535.76699999999</v>
      </c>
      <c r="D285" s="4">
        <v>7.8810000000000002</v>
      </c>
      <c r="E285" s="4" t="s">
        <v>166</v>
      </c>
      <c r="F285" s="3">
        <v>1.2E-2</v>
      </c>
      <c r="G285" s="3">
        <v>1.7999999999999999E-2</v>
      </c>
      <c r="H285" s="2"/>
      <c r="I285" s="23">
        <f t="shared" si="20"/>
        <v>2.4E-2</v>
      </c>
      <c r="J285" s="14">
        <f t="shared" si="21"/>
        <v>1.1000000000000001E-2</v>
      </c>
      <c r="Q285" s="16">
        <f t="shared" si="19"/>
        <v>3.9E-2</v>
      </c>
      <c r="R285" s="14">
        <f t="shared" si="22"/>
        <v>1.3000000000000001E-2</v>
      </c>
    </row>
    <row r="286" spans="1:18">
      <c r="A286" s="4" t="s">
        <v>167</v>
      </c>
      <c r="B286" s="4">
        <v>6591823.0959999999</v>
      </c>
      <c r="C286" s="4">
        <v>153535.50200000001</v>
      </c>
      <c r="D286" s="4">
        <v>7.8780000000000001</v>
      </c>
      <c r="E286" s="4" t="s">
        <v>166</v>
      </c>
      <c r="F286" s="3">
        <v>1.0999999999999999E-2</v>
      </c>
      <c r="G286" s="3">
        <v>1.6E-2</v>
      </c>
      <c r="H286" s="2"/>
      <c r="I286" s="23">
        <f t="shared" si="20"/>
        <v>2.1999999999999999E-2</v>
      </c>
      <c r="J286" s="14">
        <f t="shared" si="21"/>
        <v>8.9999999999999993E-3</v>
      </c>
      <c r="Q286" s="16">
        <f t="shared" si="19"/>
        <v>3.5999999999999997E-2</v>
      </c>
      <c r="R286" s="14">
        <f t="shared" si="22"/>
        <v>9.9999999999999985E-3</v>
      </c>
    </row>
    <row r="287" spans="1:18">
      <c r="A287" s="4" t="s">
        <v>168</v>
      </c>
      <c r="B287" s="4">
        <v>6591821.5880000005</v>
      </c>
      <c r="C287" s="4">
        <v>153535.56099999999</v>
      </c>
      <c r="D287" s="4">
        <v>7.8840000000000003</v>
      </c>
      <c r="E287" s="4" t="s">
        <v>169</v>
      </c>
      <c r="F287" s="3">
        <v>1.0999999999999999E-2</v>
      </c>
      <c r="G287" s="3">
        <v>1.6E-2</v>
      </c>
      <c r="H287" s="2"/>
      <c r="I287" s="23">
        <f t="shared" si="20"/>
        <v>2.1999999999999999E-2</v>
      </c>
      <c r="J287" s="14">
        <f t="shared" si="21"/>
        <v>8.9999999999999993E-3</v>
      </c>
      <c r="Q287" s="16">
        <f t="shared" si="19"/>
        <v>3.5999999999999997E-2</v>
      </c>
      <c r="R287" s="14">
        <f t="shared" si="22"/>
        <v>9.9999999999999985E-3</v>
      </c>
    </row>
    <row r="288" spans="1:18">
      <c r="A288" s="4" t="s">
        <v>171</v>
      </c>
      <c r="B288" s="4">
        <v>6591815.5269999998</v>
      </c>
      <c r="C288" s="4">
        <v>153536.98000000001</v>
      </c>
      <c r="D288" s="4">
        <v>7.7329999999999997</v>
      </c>
      <c r="E288" s="4" t="s">
        <v>170</v>
      </c>
      <c r="F288" s="3">
        <v>1.0999999999999999E-2</v>
      </c>
      <c r="G288" s="3">
        <v>1.7000000000000001E-2</v>
      </c>
      <c r="H288" s="2"/>
      <c r="I288" s="23">
        <f t="shared" si="20"/>
        <v>2.1999999999999999E-2</v>
      </c>
      <c r="J288" s="14">
        <f t="shared" si="21"/>
        <v>8.9999999999999993E-3</v>
      </c>
      <c r="Q288" s="16">
        <f t="shared" si="19"/>
        <v>3.7999999999999999E-2</v>
      </c>
      <c r="R288" s="14">
        <f t="shared" si="22"/>
        <v>1.2E-2</v>
      </c>
    </row>
    <row r="289" spans="1:18">
      <c r="A289" s="4" t="s">
        <v>172</v>
      </c>
      <c r="B289" s="4">
        <v>6592045.6069999998</v>
      </c>
      <c r="C289" s="4">
        <v>153578.07399999999</v>
      </c>
      <c r="D289" s="4">
        <v>8.8049999999999997</v>
      </c>
      <c r="E289" s="4" t="s">
        <v>173</v>
      </c>
      <c r="F289" s="3">
        <v>4.0000000000000001E-3</v>
      </c>
      <c r="G289" s="3">
        <v>7.0000000000000001E-3</v>
      </c>
      <c r="H289" s="2"/>
      <c r="I289" s="23">
        <f t="shared" si="20"/>
        <v>8.0000000000000002E-3</v>
      </c>
      <c r="J289" s="14">
        <f t="shared" si="21"/>
        <v>-4.9999999999999992E-3</v>
      </c>
      <c r="Q289" s="16">
        <f t="shared" si="19"/>
        <v>2.1000000000000001E-2</v>
      </c>
      <c r="R289" s="14">
        <f t="shared" si="22"/>
        <v>-4.9999999999999975E-3</v>
      </c>
    </row>
    <row r="290" spans="1:18">
      <c r="A290" s="4" t="s">
        <v>174</v>
      </c>
      <c r="B290" s="4">
        <v>6592051.3140000002</v>
      </c>
      <c r="C290" s="4">
        <v>153579.46400000001</v>
      </c>
      <c r="D290" s="4">
        <v>9.2919999999999998</v>
      </c>
      <c r="E290" s="4" t="s">
        <v>175</v>
      </c>
      <c r="F290" s="3">
        <v>5.0000000000000001E-3</v>
      </c>
      <c r="G290" s="3">
        <v>7.0000000000000001E-3</v>
      </c>
      <c r="H290" s="2"/>
      <c r="I290" s="23">
        <f t="shared" si="20"/>
        <v>0.01</v>
      </c>
      <c r="J290" s="14">
        <f t="shared" si="21"/>
        <v>-2.9999999999999992E-3</v>
      </c>
      <c r="Q290" s="16">
        <f t="shared" si="19"/>
        <v>2.1000000000000001E-2</v>
      </c>
      <c r="R290" s="14">
        <f t="shared" si="22"/>
        <v>-4.9999999999999975E-3</v>
      </c>
    </row>
    <row r="291" spans="1:18">
      <c r="A291" s="4" t="s">
        <v>176</v>
      </c>
      <c r="B291" s="4">
        <v>6592058.9289999995</v>
      </c>
      <c r="C291" s="4">
        <v>153580.78200000001</v>
      </c>
      <c r="D291" s="4">
        <v>8.8719999999999999</v>
      </c>
      <c r="E291" s="4" t="s">
        <v>177</v>
      </c>
      <c r="F291" s="3">
        <v>6.0000000000000001E-3</v>
      </c>
      <c r="G291" s="3">
        <v>8.9999999999999993E-3</v>
      </c>
      <c r="H291" s="2"/>
      <c r="I291" s="23">
        <f t="shared" si="20"/>
        <v>1.2E-2</v>
      </c>
      <c r="J291" s="14">
        <f t="shared" si="21"/>
        <v>-9.9999999999999915E-4</v>
      </c>
      <c r="Q291" s="16">
        <f t="shared" si="19"/>
        <v>2.4E-2</v>
      </c>
      <c r="R291" s="14">
        <f t="shared" si="22"/>
        <v>-1.9999999999999983E-3</v>
      </c>
    </row>
    <row r="292" spans="1:18">
      <c r="A292" s="4" t="s">
        <v>178</v>
      </c>
      <c r="B292" s="4">
        <v>6592058.682</v>
      </c>
      <c r="C292" s="4">
        <v>153585.959</v>
      </c>
      <c r="D292" s="4">
        <v>8.5220000000000002</v>
      </c>
      <c r="E292" s="4" t="s">
        <v>177</v>
      </c>
      <c r="F292" s="3">
        <v>5.0000000000000001E-3</v>
      </c>
      <c r="G292" s="3">
        <v>8.0000000000000002E-3</v>
      </c>
      <c r="H292" s="2"/>
      <c r="I292" s="23">
        <f t="shared" si="20"/>
        <v>0.01</v>
      </c>
      <c r="J292" s="14">
        <f t="shared" si="21"/>
        <v>-2.9999999999999992E-3</v>
      </c>
      <c r="Q292" s="16">
        <f t="shared" si="19"/>
        <v>2.3E-2</v>
      </c>
      <c r="R292" s="14">
        <f t="shared" si="22"/>
        <v>-2.9999999999999992E-3</v>
      </c>
    </row>
    <row r="293" spans="1:18">
      <c r="A293" s="4" t="s">
        <v>179</v>
      </c>
      <c r="B293" s="4">
        <v>6592997.3190000001</v>
      </c>
      <c r="C293" s="4">
        <v>153614.397</v>
      </c>
      <c r="D293" s="4">
        <v>19.545999999999999</v>
      </c>
      <c r="E293" s="4" t="s">
        <v>180</v>
      </c>
      <c r="F293" s="3">
        <v>2E-3</v>
      </c>
      <c r="G293" s="3">
        <v>3.0000000000000001E-3</v>
      </c>
      <c r="H293" s="2"/>
      <c r="I293" s="23">
        <f t="shared" si="20"/>
        <v>4.0000000000000001E-3</v>
      </c>
      <c r="J293" s="14">
        <f t="shared" si="21"/>
        <v>-8.9999999999999993E-3</v>
      </c>
      <c r="Q293" s="16">
        <f t="shared" si="19"/>
        <v>1.7000000000000001E-2</v>
      </c>
      <c r="R293" s="14">
        <f t="shared" si="22"/>
        <v>-8.9999999999999976E-3</v>
      </c>
    </row>
    <row r="294" spans="1:18">
      <c r="A294" s="4" t="s">
        <v>181</v>
      </c>
      <c r="B294" s="4">
        <v>6592994.3640000001</v>
      </c>
      <c r="C294" s="4">
        <v>153613.99400000001</v>
      </c>
      <c r="D294" s="4">
        <v>19.535</v>
      </c>
      <c r="E294" s="4" t="s">
        <v>142</v>
      </c>
      <c r="F294" s="3">
        <v>1E-3</v>
      </c>
      <c r="G294" s="3">
        <v>2E-3</v>
      </c>
      <c r="H294" s="2"/>
      <c r="I294" s="23">
        <f t="shared" si="20"/>
        <v>2E-3</v>
      </c>
      <c r="J294" s="14">
        <f t="shared" si="21"/>
        <v>-1.0999999999999999E-2</v>
      </c>
      <c r="Q294" s="16">
        <f t="shared" si="19"/>
        <v>1.6E-2</v>
      </c>
      <c r="R294" s="14">
        <f t="shared" si="22"/>
        <v>-9.9999999999999985E-3</v>
      </c>
    </row>
    <row r="295" spans="1:18">
      <c r="A295" s="4" t="s">
        <v>182</v>
      </c>
      <c r="B295" s="4">
        <v>6593859.2240000004</v>
      </c>
      <c r="C295" s="4">
        <v>153546.58600000001</v>
      </c>
      <c r="D295" s="4">
        <v>19.870999999999999</v>
      </c>
      <c r="E295" s="4" t="s">
        <v>183</v>
      </c>
      <c r="F295" s="3">
        <v>5.0000000000000001E-3</v>
      </c>
      <c r="G295" s="3">
        <v>8.0000000000000002E-3</v>
      </c>
      <c r="H295" s="2"/>
      <c r="I295" s="23">
        <f t="shared" si="20"/>
        <v>0.01</v>
      </c>
      <c r="J295" s="14">
        <f t="shared" si="21"/>
        <v>-2.9999999999999992E-3</v>
      </c>
      <c r="Q295" s="16">
        <f t="shared" si="19"/>
        <v>2.3E-2</v>
      </c>
      <c r="R295" s="14">
        <f t="shared" si="22"/>
        <v>-2.9999999999999992E-3</v>
      </c>
    </row>
    <row r="296" spans="1:18">
      <c r="A296" s="4" t="s">
        <v>184</v>
      </c>
      <c r="B296" s="4">
        <v>6593859.0070000002</v>
      </c>
      <c r="C296" s="4">
        <v>153541.68799999999</v>
      </c>
      <c r="D296" s="4">
        <v>20.158000000000001</v>
      </c>
      <c r="E296" s="4" t="s">
        <v>185</v>
      </c>
      <c r="F296" s="3">
        <v>7.0000000000000001E-3</v>
      </c>
      <c r="G296" s="3">
        <v>1.0999999999999999E-2</v>
      </c>
      <c r="H296" s="2"/>
      <c r="I296" s="23">
        <f t="shared" si="20"/>
        <v>1.4E-2</v>
      </c>
      <c r="J296" s="14">
        <f t="shared" si="21"/>
        <v>1.0000000000000009E-3</v>
      </c>
      <c r="Q296" s="16">
        <f t="shared" si="19"/>
        <v>2.7E-2</v>
      </c>
      <c r="R296" s="14">
        <f t="shared" si="22"/>
        <v>1.0000000000000009E-3</v>
      </c>
    </row>
    <row r="297" spans="1:18">
      <c r="A297" s="4" t="s">
        <v>186</v>
      </c>
      <c r="B297" s="4">
        <v>6593861.4450000003</v>
      </c>
      <c r="C297" s="4">
        <v>153539.61199999999</v>
      </c>
      <c r="D297" s="4">
        <v>20.006</v>
      </c>
      <c r="E297" s="4" t="s">
        <v>185</v>
      </c>
      <c r="F297" s="3">
        <v>5.0000000000000001E-3</v>
      </c>
      <c r="G297" s="3">
        <v>8.0000000000000002E-3</v>
      </c>
      <c r="H297" s="2"/>
      <c r="I297" s="23">
        <f t="shared" si="20"/>
        <v>0.01</v>
      </c>
      <c r="J297" s="14">
        <f t="shared" si="21"/>
        <v>-2.9999999999999992E-3</v>
      </c>
      <c r="Q297" s="16">
        <f t="shared" si="19"/>
        <v>2.3E-2</v>
      </c>
      <c r="R297" s="14">
        <f t="shared" si="22"/>
        <v>-2.9999999999999992E-3</v>
      </c>
    </row>
    <row r="298" spans="1:18">
      <c r="A298" s="4" t="s">
        <v>187</v>
      </c>
      <c r="B298" s="4">
        <v>6593866.4210000001</v>
      </c>
      <c r="C298" s="4">
        <v>153540.03</v>
      </c>
      <c r="D298" s="4">
        <v>20.094000000000001</v>
      </c>
      <c r="E298" s="4" t="s">
        <v>185</v>
      </c>
      <c r="F298" s="3">
        <v>5.0000000000000001E-3</v>
      </c>
      <c r="G298" s="3">
        <v>8.0000000000000002E-3</v>
      </c>
      <c r="H298" s="2"/>
      <c r="I298" s="23">
        <f t="shared" si="20"/>
        <v>0.01</v>
      </c>
      <c r="J298" s="14">
        <f t="shared" si="21"/>
        <v>-2.9999999999999992E-3</v>
      </c>
      <c r="Q298" s="16">
        <f t="shared" si="19"/>
        <v>2.3E-2</v>
      </c>
      <c r="R298" s="14">
        <f t="shared" si="22"/>
        <v>-2.9999999999999992E-3</v>
      </c>
    </row>
    <row r="299" spans="1:18">
      <c r="A299" s="4" t="s">
        <v>188</v>
      </c>
      <c r="B299" s="4">
        <v>6593867.8439999996</v>
      </c>
      <c r="C299" s="4">
        <v>153539.375</v>
      </c>
      <c r="D299" s="4">
        <v>20.077999999999999</v>
      </c>
      <c r="E299" s="4" t="s">
        <v>185</v>
      </c>
      <c r="F299" s="3">
        <v>5.0000000000000001E-3</v>
      </c>
      <c r="G299" s="3">
        <v>8.0000000000000002E-3</v>
      </c>
      <c r="H299" s="2"/>
      <c r="I299" s="23">
        <f t="shared" si="20"/>
        <v>0.01</v>
      </c>
      <c r="J299" s="14">
        <f t="shared" si="21"/>
        <v>-2.9999999999999992E-3</v>
      </c>
      <c r="Q299" s="16">
        <f t="shared" si="19"/>
        <v>2.3E-2</v>
      </c>
      <c r="R299" s="14">
        <f t="shared" si="22"/>
        <v>-2.9999999999999992E-3</v>
      </c>
    </row>
    <row r="300" spans="1:18">
      <c r="A300" s="4" t="s">
        <v>189</v>
      </c>
      <c r="B300" s="4">
        <v>6593874.2369999997</v>
      </c>
      <c r="C300" s="4">
        <v>153540.269</v>
      </c>
      <c r="D300" s="4">
        <v>20.481000000000002</v>
      </c>
      <c r="E300" s="4" t="s">
        <v>185</v>
      </c>
      <c r="F300" s="3">
        <v>5.0000000000000001E-3</v>
      </c>
      <c r="G300" s="3">
        <v>8.0000000000000002E-3</v>
      </c>
      <c r="H300" s="2"/>
      <c r="I300" s="23">
        <f t="shared" si="20"/>
        <v>0.01</v>
      </c>
      <c r="J300" s="14">
        <f t="shared" si="21"/>
        <v>-2.9999999999999992E-3</v>
      </c>
      <c r="Q300" s="16">
        <f t="shared" si="19"/>
        <v>2.3E-2</v>
      </c>
      <c r="R300" s="14">
        <f t="shared" si="22"/>
        <v>-2.9999999999999992E-3</v>
      </c>
    </row>
    <row r="301" spans="1:18">
      <c r="A301" s="4" t="s">
        <v>190</v>
      </c>
      <c r="B301" s="4">
        <v>6593875.0599999996</v>
      </c>
      <c r="C301" s="4">
        <v>153539.81400000001</v>
      </c>
      <c r="D301" s="4">
        <v>20.065000000000001</v>
      </c>
      <c r="E301" s="4" t="s">
        <v>185</v>
      </c>
      <c r="F301" s="3">
        <v>5.0000000000000001E-3</v>
      </c>
      <c r="G301" s="3">
        <v>8.0000000000000002E-3</v>
      </c>
      <c r="H301" s="2"/>
      <c r="I301" s="23">
        <f t="shared" si="20"/>
        <v>0.01</v>
      </c>
      <c r="J301" s="14">
        <f t="shared" si="21"/>
        <v>-2.9999999999999992E-3</v>
      </c>
      <c r="Q301" s="16">
        <f t="shared" si="19"/>
        <v>2.3E-2</v>
      </c>
      <c r="R301" s="14">
        <f t="shared" si="22"/>
        <v>-2.9999999999999992E-3</v>
      </c>
    </row>
    <row r="302" spans="1:18">
      <c r="A302" s="4" t="s">
        <v>191</v>
      </c>
      <c r="B302" s="4">
        <v>6593877.6349999998</v>
      </c>
      <c r="C302" s="4">
        <v>153540.60200000001</v>
      </c>
      <c r="D302" s="4">
        <v>19.995000000000001</v>
      </c>
      <c r="E302" s="4" t="s">
        <v>185</v>
      </c>
      <c r="F302" s="3">
        <v>5.0000000000000001E-3</v>
      </c>
      <c r="G302" s="3">
        <v>8.0000000000000002E-3</v>
      </c>
      <c r="H302" s="2"/>
      <c r="I302" s="23">
        <f t="shared" si="20"/>
        <v>0.01</v>
      </c>
      <c r="J302" s="14">
        <f t="shared" si="21"/>
        <v>-2.9999999999999992E-3</v>
      </c>
      <c r="Q302" s="16">
        <f t="shared" si="19"/>
        <v>2.3E-2</v>
      </c>
      <c r="R302" s="14">
        <f t="shared" si="22"/>
        <v>-2.9999999999999992E-3</v>
      </c>
    </row>
    <row r="303" spans="1:18">
      <c r="A303" s="4" t="s">
        <v>192</v>
      </c>
      <c r="B303" s="4">
        <v>6593877.8439999996</v>
      </c>
      <c r="C303" s="4">
        <v>153541.334</v>
      </c>
      <c r="D303" s="4">
        <v>20.119</v>
      </c>
      <c r="E303" s="4" t="s">
        <v>185</v>
      </c>
      <c r="F303" s="3">
        <v>5.0000000000000001E-3</v>
      </c>
      <c r="G303" s="3">
        <v>8.0000000000000002E-3</v>
      </c>
      <c r="H303" s="2"/>
      <c r="I303" s="23">
        <f t="shared" si="20"/>
        <v>0.01</v>
      </c>
      <c r="J303" s="14">
        <f t="shared" si="21"/>
        <v>-2.9999999999999992E-3</v>
      </c>
      <c r="Q303" s="16">
        <f t="shared" si="19"/>
        <v>2.3E-2</v>
      </c>
      <c r="R303" s="14">
        <f t="shared" si="22"/>
        <v>-2.9999999999999992E-3</v>
      </c>
    </row>
    <row r="304" spans="1:18">
      <c r="A304" s="4" t="s">
        <v>193</v>
      </c>
      <c r="B304" s="4">
        <v>6593882.7659999998</v>
      </c>
      <c r="C304" s="4">
        <v>153541.701</v>
      </c>
      <c r="D304" s="4">
        <v>19.905000000000001</v>
      </c>
      <c r="E304" s="4" t="s">
        <v>185</v>
      </c>
      <c r="F304" s="3">
        <v>6.0000000000000001E-3</v>
      </c>
      <c r="G304" s="3">
        <v>8.0000000000000002E-3</v>
      </c>
      <c r="H304" s="2"/>
      <c r="I304" s="23">
        <f t="shared" si="20"/>
        <v>1.2E-2</v>
      </c>
      <c r="J304" s="14">
        <f t="shared" si="21"/>
        <v>-9.9999999999999915E-4</v>
      </c>
      <c r="Q304" s="16">
        <f t="shared" si="19"/>
        <v>2.3E-2</v>
      </c>
      <c r="R304" s="14">
        <f t="shared" si="22"/>
        <v>-2.9999999999999992E-3</v>
      </c>
    </row>
    <row r="305" spans="1:18">
      <c r="A305" s="4" t="s">
        <v>194</v>
      </c>
      <c r="B305" s="4">
        <v>6593890.6239999998</v>
      </c>
      <c r="C305" s="4">
        <v>153542.45499999999</v>
      </c>
      <c r="D305" s="4">
        <v>19.902000000000001</v>
      </c>
      <c r="E305" s="4" t="s">
        <v>185</v>
      </c>
      <c r="F305" s="3">
        <v>7.0000000000000001E-3</v>
      </c>
      <c r="G305" s="3">
        <v>0.01</v>
      </c>
      <c r="H305" s="2"/>
      <c r="I305" s="23">
        <f t="shared" si="20"/>
        <v>1.4E-2</v>
      </c>
      <c r="J305" s="14">
        <f t="shared" si="21"/>
        <v>1.0000000000000009E-3</v>
      </c>
      <c r="Q305" s="16">
        <f t="shared" si="19"/>
        <v>2.5999999999999999E-2</v>
      </c>
      <c r="R305" s="14">
        <f t="shared" si="22"/>
        <v>0</v>
      </c>
    </row>
    <row r="306" spans="1:18">
      <c r="A306" s="4" t="s">
        <v>195</v>
      </c>
      <c r="B306" s="4">
        <v>6593893.5350000001</v>
      </c>
      <c r="C306" s="4">
        <v>153543.41899999999</v>
      </c>
      <c r="D306" s="4">
        <v>19.911000000000001</v>
      </c>
      <c r="E306" s="4" t="s">
        <v>185</v>
      </c>
      <c r="F306" s="3">
        <v>7.0000000000000001E-3</v>
      </c>
      <c r="G306" s="3">
        <v>0.01</v>
      </c>
      <c r="H306" s="2"/>
      <c r="I306" s="23">
        <f t="shared" si="20"/>
        <v>1.4E-2</v>
      </c>
      <c r="J306" s="14">
        <f t="shared" si="21"/>
        <v>1.0000000000000009E-3</v>
      </c>
      <c r="Q306" s="16">
        <f t="shared" si="19"/>
        <v>2.5999999999999999E-2</v>
      </c>
      <c r="R306" s="14">
        <f t="shared" si="22"/>
        <v>0</v>
      </c>
    </row>
    <row r="307" spans="1:18">
      <c r="A307" s="4" t="s">
        <v>196</v>
      </c>
      <c r="B307" s="4">
        <v>6593892.7989999996</v>
      </c>
      <c r="C307" s="4">
        <v>153548.598</v>
      </c>
      <c r="D307" s="4">
        <v>20.103999999999999</v>
      </c>
      <c r="E307" s="4" t="s">
        <v>185</v>
      </c>
      <c r="F307" s="3">
        <v>7.0000000000000001E-3</v>
      </c>
      <c r="G307" s="3">
        <v>8.9999999999999993E-3</v>
      </c>
      <c r="H307" s="2"/>
      <c r="I307" s="23">
        <f t="shared" si="20"/>
        <v>1.4E-2</v>
      </c>
      <c r="J307" s="14">
        <f t="shared" si="21"/>
        <v>1.0000000000000009E-3</v>
      </c>
      <c r="Q307" s="16">
        <f t="shared" si="19"/>
        <v>2.4E-2</v>
      </c>
      <c r="R307" s="14">
        <f t="shared" si="22"/>
        <v>-1.9999999999999983E-3</v>
      </c>
    </row>
    <row r="308" spans="1:18">
      <c r="A308" s="4" t="s">
        <v>197</v>
      </c>
      <c r="B308" s="4">
        <v>6593881.4989999998</v>
      </c>
      <c r="C308" s="4">
        <v>153547.95199999999</v>
      </c>
      <c r="D308" s="4">
        <v>19.914999999999999</v>
      </c>
      <c r="E308" s="4" t="s">
        <v>185</v>
      </c>
      <c r="F308" s="3">
        <v>6.0000000000000001E-3</v>
      </c>
      <c r="G308" s="3">
        <v>8.9999999999999993E-3</v>
      </c>
      <c r="H308" s="2"/>
      <c r="I308" s="23">
        <f t="shared" si="20"/>
        <v>1.2E-2</v>
      </c>
      <c r="J308" s="14">
        <f t="shared" si="21"/>
        <v>-9.9999999999999915E-4</v>
      </c>
      <c r="Q308" s="16">
        <f t="shared" si="19"/>
        <v>2.4E-2</v>
      </c>
      <c r="R308" s="14">
        <f t="shared" si="22"/>
        <v>-1.9999999999999983E-3</v>
      </c>
    </row>
    <row r="309" spans="1:18">
      <c r="A309" s="4" t="s">
        <v>198</v>
      </c>
      <c r="B309" s="4">
        <v>6593879.6370000001</v>
      </c>
      <c r="C309" s="4">
        <v>153553.49600000001</v>
      </c>
      <c r="D309" s="4">
        <v>19.876999999999999</v>
      </c>
      <c r="E309" s="4" t="s">
        <v>185</v>
      </c>
      <c r="F309" s="3">
        <v>6.0000000000000001E-3</v>
      </c>
      <c r="G309" s="3">
        <v>8.9999999999999993E-3</v>
      </c>
      <c r="H309" s="2"/>
      <c r="I309" s="23">
        <f t="shared" si="20"/>
        <v>1.2E-2</v>
      </c>
      <c r="J309" s="14">
        <f t="shared" si="21"/>
        <v>-9.9999999999999915E-4</v>
      </c>
      <c r="Q309" s="16">
        <f t="shared" si="19"/>
        <v>2.4E-2</v>
      </c>
      <c r="R309" s="14">
        <f t="shared" si="22"/>
        <v>-1.9999999999999983E-3</v>
      </c>
    </row>
    <row r="310" spans="1:18">
      <c r="A310" s="4" t="s">
        <v>199</v>
      </c>
      <c r="B310" s="4">
        <v>6593864.71</v>
      </c>
      <c r="C310" s="4">
        <v>153547.033</v>
      </c>
      <c r="D310" s="4">
        <v>19.850999999999999</v>
      </c>
      <c r="E310" s="4" t="s">
        <v>200</v>
      </c>
      <c r="F310" s="3">
        <v>8.9999999999999993E-3</v>
      </c>
      <c r="G310" s="3">
        <v>1.4E-2</v>
      </c>
      <c r="H310" s="2"/>
      <c r="I310" s="23">
        <f t="shared" si="20"/>
        <v>1.7999999999999999E-2</v>
      </c>
      <c r="J310" s="14">
        <f t="shared" si="21"/>
        <v>4.9999999999999992E-3</v>
      </c>
      <c r="Q310" s="16">
        <f t="shared" si="19"/>
        <v>3.2000000000000001E-2</v>
      </c>
      <c r="R310" s="14">
        <f t="shared" si="22"/>
        <v>6.0000000000000019E-3</v>
      </c>
    </row>
    <row r="311" spans="1:18">
      <c r="A311" s="4" t="s">
        <v>201</v>
      </c>
      <c r="B311" s="4">
        <v>6591804.659</v>
      </c>
      <c r="C311" s="4">
        <v>153512.302</v>
      </c>
      <c r="D311" s="4">
        <v>10.319000000000001</v>
      </c>
      <c r="E311" s="4" t="s">
        <v>51</v>
      </c>
      <c r="F311" s="3">
        <v>2E-3</v>
      </c>
      <c r="G311" s="3">
        <v>3.0000000000000001E-3</v>
      </c>
      <c r="H311" s="2"/>
      <c r="I311" s="23">
        <f t="shared" si="20"/>
        <v>4.0000000000000001E-3</v>
      </c>
      <c r="J311" s="14">
        <f t="shared" si="21"/>
        <v>-8.9999999999999993E-3</v>
      </c>
      <c r="Q311" s="16">
        <f t="shared" si="19"/>
        <v>1.7000000000000001E-2</v>
      </c>
      <c r="R311" s="14">
        <f t="shared" si="22"/>
        <v>-8.9999999999999976E-3</v>
      </c>
    </row>
    <row r="312" spans="1:18">
      <c r="A312" s="4" t="s">
        <v>202</v>
      </c>
      <c r="B312" s="4">
        <v>6593889.267</v>
      </c>
      <c r="C312" s="4">
        <v>153547.19699999999</v>
      </c>
      <c r="D312" s="4">
        <v>18.478999999999999</v>
      </c>
      <c r="E312" s="4" t="s">
        <v>45</v>
      </c>
      <c r="F312" s="3">
        <v>5.0000000000000001E-3</v>
      </c>
      <c r="G312" s="3">
        <v>8.9999999999999993E-3</v>
      </c>
      <c r="H312" s="2"/>
      <c r="I312" s="23">
        <f t="shared" si="20"/>
        <v>0.01</v>
      </c>
      <c r="J312" s="14">
        <f t="shared" si="21"/>
        <v>-2.9999999999999992E-3</v>
      </c>
      <c r="Q312" s="16">
        <f t="shared" si="19"/>
        <v>2.4E-2</v>
      </c>
      <c r="R312" s="14">
        <f t="shared" si="22"/>
        <v>-1.9999999999999983E-3</v>
      </c>
    </row>
    <row r="313" spans="1:18">
      <c r="A313" s="4" t="s">
        <v>203</v>
      </c>
      <c r="B313" s="4">
        <v>6593880.4970000004</v>
      </c>
      <c r="C313" s="4">
        <v>153547.23000000001</v>
      </c>
      <c r="D313" s="4">
        <v>18.655000000000001</v>
      </c>
      <c r="E313" s="4" t="s">
        <v>45</v>
      </c>
      <c r="F313" s="3">
        <v>6.0000000000000001E-3</v>
      </c>
      <c r="G313" s="3">
        <v>8.9999999999999993E-3</v>
      </c>
      <c r="H313" s="2"/>
      <c r="I313" s="23">
        <f t="shared" si="20"/>
        <v>1.2E-2</v>
      </c>
      <c r="J313" s="14">
        <f t="shared" si="21"/>
        <v>-9.9999999999999915E-4</v>
      </c>
      <c r="Q313" s="16">
        <f t="shared" si="19"/>
        <v>2.4E-2</v>
      </c>
      <c r="R313" s="14">
        <f t="shared" si="22"/>
        <v>-1.9999999999999983E-3</v>
      </c>
    </row>
    <row r="314" spans="1:18">
      <c r="A314" s="4" t="s">
        <v>204</v>
      </c>
      <c r="B314" s="4">
        <v>6593879.5070000002</v>
      </c>
      <c r="C314" s="4">
        <v>153545.522</v>
      </c>
      <c r="D314" s="4">
        <v>18.582000000000001</v>
      </c>
      <c r="E314" s="4" t="s">
        <v>45</v>
      </c>
      <c r="F314" s="3">
        <v>5.0000000000000001E-3</v>
      </c>
      <c r="G314" s="3">
        <v>8.0000000000000002E-3</v>
      </c>
      <c r="H314" s="2"/>
      <c r="I314" s="23">
        <f t="shared" si="20"/>
        <v>0.01</v>
      </c>
      <c r="J314" s="14">
        <f t="shared" si="21"/>
        <v>-2.9999999999999992E-3</v>
      </c>
      <c r="Q314" s="16">
        <f t="shared" si="19"/>
        <v>2.3E-2</v>
      </c>
      <c r="R314" s="14">
        <f t="shared" si="22"/>
        <v>-2.9999999999999992E-3</v>
      </c>
    </row>
    <row r="315" spans="1:18">
      <c r="A315" s="4" t="s">
        <v>205</v>
      </c>
      <c r="B315" s="4">
        <v>6593879.4819999998</v>
      </c>
      <c r="C315" s="4">
        <v>153542.35999999999</v>
      </c>
      <c r="D315" s="4">
        <v>18.568999999999999</v>
      </c>
      <c r="E315" s="4" t="s">
        <v>45</v>
      </c>
      <c r="F315" s="3">
        <v>8.0000000000000002E-3</v>
      </c>
      <c r="G315" s="3">
        <v>1.4E-2</v>
      </c>
      <c r="H315" s="2"/>
      <c r="I315" s="23">
        <f t="shared" si="20"/>
        <v>1.6E-2</v>
      </c>
      <c r="J315" s="14">
        <f t="shared" si="21"/>
        <v>3.0000000000000009E-3</v>
      </c>
      <c r="Q315" s="16">
        <f t="shared" si="19"/>
        <v>3.2000000000000001E-2</v>
      </c>
      <c r="R315" s="14">
        <f t="shared" si="22"/>
        <v>6.0000000000000019E-3</v>
      </c>
    </row>
    <row r="316" spans="1:18">
      <c r="A316" s="4" t="s">
        <v>206</v>
      </c>
      <c r="B316" s="4">
        <v>6593880.0729999999</v>
      </c>
      <c r="C316" s="4">
        <v>153542.34299999999</v>
      </c>
      <c r="D316" s="4">
        <v>18.606999999999999</v>
      </c>
      <c r="E316" s="4" t="s">
        <v>207</v>
      </c>
      <c r="F316" s="3">
        <v>5.0000000000000001E-3</v>
      </c>
      <c r="G316" s="3">
        <v>8.0000000000000002E-3</v>
      </c>
      <c r="H316" s="2"/>
      <c r="I316" s="23">
        <f t="shared" si="20"/>
        <v>0.01</v>
      </c>
      <c r="J316" s="14">
        <f t="shared" si="21"/>
        <v>-2.9999999999999992E-3</v>
      </c>
      <c r="Q316" s="16">
        <f t="shared" si="19"/>
        <v>2.3E-2</v>
      </c>
      <c r="R316" s="14">
        <f t="shared" si="22"/>
        <v>-2.9999999999999992E-3</v>
      </c>
    </row>
    <row r="317" spans="1:18">
      <c r="A317" s="4" t="s">
        <v>208</v>
      </c>
      <c r="B317" s="4">
        <v>6593880.1629999997</v>
      </c>
      <c r="C317" s="4">
        <v>153546.709</v>
      </c>
      <c r="D317" s="4">
        <v>18.568999999999999</v>
      </c>
      <c r="E317" s="4" t="s">
        <v>207</v>
      </c>
      <c r="F317" s="3">
        <v>5.0000000000000001E-3</v>
      </c>
      <c r="G317" s="3">
        <v>8.9999999999999993E-3</v>
      </c>
      <c r="H317" s="2"/>
      <c r="I317" s="23">
        <f t="shared" si="20"/>
        <v>0.01</v>
      </c>
      <c r="J317" s="14">
        <f t="shared" si="21"/>
        <v>-2.9999999999999992E-3</v>
      </c>
      <c r="Q317" s="16">
        <f t="shared" si="19"/>
        <v>2.4E-2</v>
      </c>
      <c r="R317" s="14">
        <f t="shared" si="22"/>
        <v>-1.9999999999999983E-3</v>
      </c>
    </row>
    <row r="318" spans="1:18">
      <c r="A318" s="4" t="s">
        <v>209</v>
      </c>
      <c r="B318" s="4">
        <v>6593884.4349999996</v>
      </c>
      <c r="C318" s="4">
        <v>153542.554</v>
      </c>
      <c r="D318" s="4">
        <v>18.494</v>
      </c>
      <c r="E318" s="4" t="s">
        <v>45</v>
      </c>
      <c r="F318" s="3">
        <v>5.0000000000000001E-3</v>
      </c>
      <c r="G318" s="3">
        <v>8.9999999999999993E-3</v>
      </c>
      <c r="H318" s="2"/>
      <c r="I318" s="23">
        <f t="shared" si="20"/>
        <v>0.01</v>
      </c>
      <c r="J318" s="14">
        <f t="shared" si="21"/>
        <v>-2.9999999999999992E-3</v>
      </c>
      <c r="Q318" s="16">
        <f t="shared" si="19"/>
        <v>2.4E-2</v>
      </c>
      <c r="R318" s="14">
        <f t="shared" si="22"/>
        <v>-1.9999999999999983E-3</v>
      </c>
    </row>
    <row r="319" spans="1:18">
      <c r="A319" s="4" t="s">
        <v>210</v>
      </c>
      <c r="B319" s="4">
        <v>6593890.8300000001</v>
      </c>
      <c r="C319" s="4">
        <v>153543.20300000001</v>
      </c>
      <c r="D319" s="4">
        <v>18.460999999999999</v>
      </c>
      <c r="E319" s="4" t="s">
        <v>45</v>
      </c>
      <c r="F319" s="3">
        <v>6.0000000000000001E-3</v>
      </c>
      <c r="G319" s="3">
        <v>8.9999999999999993E-3</v>
      </c>
      <c r="H319" s="2"/>
      <c r="I319" s="23">
        <f t="shared" si="20"/>
        <v>1.2E-2</v>
      </c>
      <c r="J319" s="14">
        <f t="shared" si="21"/>
        <v>-9.9999999999999915E-4</v>
      </c>
      <c r="Q319" s="16">
        <f t="shared" si="19"/>
        <v>2.4E-2</v>
      </c>
      <c r="R319" s="14">
        <f t="shared" si="22"/>
        <v>-1.9999999999999983E-3</v>
      </c>
    </row>
    <row r="320" spans="1:18">
      <c r="F320" s="2"/>
      <c r="G320" s="2"/>
      <c r="H320" s="2"/>
      <c r="I320" s="2"/>
      <c r="J320" s="1"/>
      <c r="Q320" s="2"/>
      <c r="R320" s="1"/>
    </row>
    <row r="321" spans="6:18">
      <c r="F321" s="2"/>
      <c r="G321" s="2"/>
      <c r="H321" s="2"/>
      <c r="I321" s="2"/>
      <c r="J321" s="1"/>
      <c r="Q321" s="2"/>
      <c r="R321" s="1"/>
    </row>
    <row r="322" spans="6:18">
      <c r="F322" s="2"/>
      <c r="G322" s="2"/>
      <c r="H322" s="2"/>
      <c r="I322" s="2"/>
      <c r="J322" s="1"/>
      <c r="Q322" s="2"/>
      <c r="R322" s="1"/>
    </row>
    <row r="323" spans="6:18">
      <c r="F323" s="2"/>
      <c r="G323" s="2"/>
      <c r="H323" s="2"/>
      <c r="I323" s="2"/>
      <c r="J323" s="1"/>
      <c r="Q323" s="2"/>
      <c r="R323" s="1"/>
    </row>
    <row r="324" spans="6:18">
      <c r="F324" s="2"/>
      <c r="G324" s="2"/>
      <c r="H324" s="2"/>
      <c r="I324" s="2"/>
      <c r="J324" s="1"/>
      <c r="Q324" s="2"/>
      <c r="R324" s="1"/>
    </row>
    <row r="325" spans="6:18">
      <c r="F325" s="2"/>
      <c r="G325" s="2"/>
      <c r="H325" s="2"/>
      <c r="I325" s="2"/>
      <c r="J325" s="1"/>
      <c r="Q325" s="2"/>
      <c r="R325" s="1"/>
    </row>
    <row r="326" spans="6:18">
      <c r="F326" s="2"/>
      <c r="G326" s="2"/>
      <c r="H326" s="2"/>
      <c r="I326" s="2"/>
      <c r="J326" s="1"/>
      <c r="Q326" s="2"/>
      <c r="R326" s="1"/>
    </row>
    <row r="327" spans="6:18">
      <c r="F327" s="2"/>
      <c r="G327" s="2"/>
      <c r="H327" s="2"/>
      <c r="I327" s="2"/>
      <c r="J327" s="1"/>
      <c r="Q327" s="2"/>
      <c r="R327" s="1"/>
    </row>
    <row r="328" spans="6:18">
      <c r="F328" s="2"/>
      <c r="G328" s="2"/>
      <c r="H328" s="2"/>
      <c r="I328" s="2"/>
      <c r="J328" s="1"/>
      <c r="Q328" s="2"/>
      <c r="R328" s="1"/>
    </row>
    <row r="329" spans="6:18">
      <c r="F329" s="2"/>
      <c r="G329" s="2"/>
      <c r="H329" s="2"/>
      <c r="I329" s="2"/>
      <c r="J329" s="1"/>
      <c r="Q329" s="2"/>
      <c r="R329" s="1"/>
    </row>
    <row r="330" spans="6:18">
      <c r="F330" s="2"/>
      <c r="G330" s="2"/>
      <c r="H330" s="2"/>
      <c r="I330" s="2"/>
      <c r="J330" s="1"/>
      <c r="Q330" s="2"/>
      <c r="R330" s="1"/>
    </row>
    <row r="331" spans="6:18">
      <c r="F331" s="2"/>
      <c r="G331" s="2"/>
      <c r="H331" s="2"/>
      <c r="I331" s="2"/>
      <c r="J331" s="1"/>
      <c r="Q331" s="2"/>
      <c r="R331" s="1"/>
    </row>
    <row r="332" spans="6:18">
      <c r="F332" s="2"/>
      <c r="G332" s="2"/>
      <c r="H332" s="2"/>
      <c r="I332" s="2"/>
      <c r="J332" s="1"/>
      <c r="Q332" s="2"/>
      <c r="R332" s="1"/>
    </row>
    <row r="333" spans="6:18">
      <c r="F333" s="2"/>
      <c r="G333" s="2"/>
      <c r="H333" s="2"/>
      <c r="I333" s="2"/>
      <c r="J333" s="1"/>
      <c r="Q333" s="2"/>
      <c r="R333" s="1"/>
    </row>
    <row r="334" spans="6:18">
      <c r="F334" s="2"/>
      <c r="G334" s="2"/>
      <c r="H334" s="2"/>
      <c r="I334" s="2"/>
      <c r="J334" s="1"/>
      <c r="Q334" s="2"/>
      <c r="R334" s="1"/>
    </row>
    <row r="335" spans="6:18">
      <c r="F335" s="2"/>
      <c r="G335" s="2"/>
      <c r="H335" s="2"/>
      <c r="I335" s="2"/>
      <c r="J335" s="1"/>
      <c r="Q335" s="2"/>
      <c r="R335" s="1"/>
    </row>
    <row r="336" spans="6:18">
      <c r="F336" s="2"/>
      <c r="G336" s="2"/>
      <c r="H336" s="2"/>
      <c r="I336" s="2"/>
      <c r="J336" s="1"/>
      <c r="Q336" s="2"/>
      <c r="R336" s="1"/>
    </row>
    <row r="337" spans="6:18">
      <c r="F337" s="2"/>
      <c r="G337" s="2"/>
      <c r="H337" s="2"/>
      <c r="I337" s="2"/>
      <c r="J337" s="1"/>
      <c r="Q337" s="2"/>
      <c r="R337" s="1"/>
    </row>
    <row r="338" spans="6:18">
      <c r="F338" s="2"/>
      <c r="G338" s="2"/>
      <c r="H338" s="2"/>
      <c r="I338" s="2"/>
      <c r="J338" s="1"/>
      <c r="Q338" s="2"/>
      <c r="R338" s="1"/>
    </row>
    <row r="339" spans="6:18">
      <c r="F339" s="2"/>
      <c r="G339" s="2"/>
      <c r="H339" s="2"/>
      <c r="I339" s="2"/>
      <c r="J339" s="1"/>
      <c r="Q339" s="2"/>
      <c r="R339" s="1"/>
    </row>
    <row r="340" spans="6:18">
      <c r="F340" s="2"/>
      <c r="G340" s="2"/>
      <c r="H340" s="2"/>
      <c r="I340" s="2"/>
      <c r="J340" s="1"/>
      <c r="Q340" s="2"/>
      <c r="R340" s="1"/>
    </row>
    <row r="341" spans="6:18">
      <c r="F341" s="2"/>
      <c r="G341" s="2"/>
      <c r="H341" s="2"/>
      <c r="I341" s="2"/>
      <c r="J341" s="1"/>
      <c r="Q341" s="2"/>
      <c r="R341" s="1"/>
    </row>
    <row r="342" spans="6:18">
      <c r="F342" s="2"/>
      <c r="G342" s="2"/>
      <c r="H342" s="2"/>
      <c r="I342" s="2"/>
      <c r="J342" s="1"/>
      <c r="Q342" s="2"/>
      <c r="R342" s="1"/>
    </row>
    <row r="343" spans="6:18">
      <c r="F343" s="2"/>
      <c r="G343" s="2"/>
      <c r="H343" s="2"/>
      <c r="I343" s="2"/>
      <c r="J343" s="1"/>
      <c r="Q343" s="2"/>
      <c r="R343" s="1"/>
    </row>
    <row r="344" spans="6:18">
      <c r="F344" s="2"/>
      <c r="G344" s="2"/>
      <c r="H344" s="2"/>
      <c r="I344" s="2"/>
      <c r="J344" s="1"/>
      <c r="Q344" s="2"/>
      <c r="R344" s="1"/>
    </row>
    <row r="345" spans="6:18">
      <c r="F345" s="2"/>
      <c r="G345" s="2"/>
      <c r="H345" s="2"/>
      <c r="I345" s="2"/>
      <c r="J345" s="1"/>
      <c r="Q345" s="2"/>
      <c r="R345" s="1"/>
    </row>
    <row r="346" spans="6:18">
      <c r="F346" s="2"/>
      <c r="G346" s="2"/>
      <c r="H346" s="2"/>
      <c r="I346" s="2"/>
      <c r="J346" s="1"/>
      <c r="Q346" s="2"/>
      <c r="R346" s="1"/>
    </row>
    <row r="347" spans="6:18">
      <c r="F347" s="2"/>
      <c r="G347" s="2"/>
      <c r="H347" s="2"/>
      <c r="I347" s="2"/>
      <c r="J347" s="1"/>
      <c r="Q347" s="2"/>
      <c r="R347" s="1"/>
    </row>
    <row r="348" spans="6:18">
      <c r="F348" s="2"/>
      <c r="G348" s="2"/>
      <c r="H348" s="2"/>
      <c r="I348" s="2"/>
      <c r="J348" s="1"/>
      <c r="Q348" s="2"/>
      <c r="R348" s="1"/>
    </row>
    <row r="349" spans="6:18">
      <c r="F349" s="2"/>
      <c r="G349" s="2"/>
      <c r="H349" s="2"/>
      <c r="I349" s="2"/>
      <c r="J349" s="1"/>
      <c r="Q349" s="2"/>
      <c r="R349" s="1"/>
    </row>
    <row r="350" spans="6:18">
      <c r="F350" s="2"/>
      <c r="G350" s="2"/>
      <c r="H350" s="2"/>
      <c r="I350" s="2"/>
      <c r="J350" s="1"/>
      <c r="Q350" s="2"/>
      <c r="R350" s="1"/>
    </row>
    <row r="351" spans="6:18">
      <c r="F351" s="2"/>
      <c r="G351" s="2"/>
      <c r="H351" s="2"/>
      <c r="I351" s="2"/>
      <c r="J351" s="1"/>
      <c r="Q351" s="2"/>
      <c r="R351" s="1"/>
    </row>
    <row r="352" spans="6:18">
      <c r="F352" s="2"/>
      <c r="G352" s="2"/>
      <c r="H352" s="2"/>
      <c r="I352" s="2"/>
      <c r="J352" s="1"/>
      <c r="Q352" s="2"/>
      <c r="R352" s="1"/>
    </row>
    <row r="353" spans="6:18">
      <c r="F353" s="2"/>
      <c r="G353" s="2"/>
      <c r="H353" s="2"/>
      <c r="I353" s="2"/>
      <c r="J353" s="1"/>
      <c r="Q353" s="2"/>
      <c r="R353" s="1"/>
    </row>
    <row r="354" spans="6:18">
      <c r="F354" s="2"/>
      <c r="G354" s="2"/>
      <c r="H354" s="2"/>
      <c r="I354" s="2"/>
      <c r="J354" s="1"/>
      <c r="Q354" s="2"/>
      <c r="R354" s="1"/>
    </row>
    <row r="355" spans="6:18">
      <c r="F355" s="2"/>
      <c r="G355" s="2"/>
      <c r="H355" s="2"/>
      <c r="I355" s="2"/>
      <c r="J355" s="1"/>
      <c r="Q355" s="2"/>
      <c r="R355" s="1"/>
    </row>
    <row r="356" spans="6:18">
      <c r="F356" s="2"/>
      <c r="G356" s="2"/>
      <c r="H356" s="2"/>
      <c r="I356" s="2"/>
      <c r="J356" s="1"/>
      <c r="Q356" s="2"/>
      <c r="R356" s="1"/>
    </row>
    <row r="357" spans="6:18">
      <c r="F357" s="2"/>
      <c r="G357" s="2"/>
      <c r="H357" s="2"/>
      <c r="I357" s="2"/>
      <c r="J357" s="1"/>
      <c r="Q357" s="2"/>
      <c r="R357" s="1"/>
    </row>
    <row r="358" spans="6:18">
      <c r="F358" s="2"/>
      <c r="G358" s="2"/>
      <c r="H358" s="2"/>
      <c r="I358" s="2"/>
      <c r="J358" s="1"/>
      <c r="Q358" s="2"/>
      <c r="R358" s="1"/>
    </row>
    <row r="359" spans="6:18">
      <c r="F359" s="2"/>
      <c r="G359" s="2"/>
      <c r="H359" s="2"/>
      <c r="I359" s="2"/>
      <c r="J359" s="1"/>
      <c r="Q359" s="2"/>
      <c r="R359" s="1"/>
    </row>
    <row r="360" spans="6:18">
      <c r="F360" s="2"/>
      <c r="G360" s="2"/>
      <c r="H360" s="2"/>
      <c r="I360" s="2"/>
      <c r="J360" s="1"/>
      <c r="Q360" s="2"/>
      <c r="R360" s="1"/>
    </row>
    <row r="361" spans="6:18">
      <c r="F361" s="2"/>
      <c r="G361" s="2"/>
      <c r="H361" s="2"/>
      <c r="I361" s="2"/>
      <c r="J361" s="1"/>
      <c r="Q361" s="2"/>
      <c r="R361" s="1"/>
    </row>
    <row r="362" spans="6:18">
      <c r="F362" s="2"/>
      <c r="G362" s="2"/>
      <c r="H362" s="2"/>
      <c r="I362" s="2"/>
      <c r="J362" s="1"/>
      <c r="Q362" s="2"/>
      <c r="R362" s="1"/>
    </row>
    <row r="363" spans="6:18">
      <c r="F363" s="2"/>
      <c r="G363" s="2"/>
      <c r="H363" s="2"/>
      <c r="I363" s="2"/>
      <c r="J363" s="1"/>
      <c r="Q363" s="2"/>
      <c r="R363" s="1"/>
    </row>
    <row r="364" spans="6:18">
      <c r="F364" s="2"/>
      <c r="G364" s="2"/>
      <c r="H364" s="2"/>
      <c r="I364" s="2"/>
      <c r="J364" s="1"/>
      <c r="Q364" s="2"/>
      <c r="R364" s="1"/>
    </row>
    <row r="365" spans="6:18">
      <c r="F365" s="2"/>
      <c r="G365" s="2"/>
      <c r="H365" s="2"/>
      <c r="I365" s="2"/>
      <c r="J365" s="1"/>
      <c r="Q365" s="2"/>
      <c r="R365" s="1"/>
    </row>
    <row r="366" spans="6:18">
      <c r="F366" s="2"/>
      <c r="G366" s="2"/>
      <c r="H366" s="2"/>
      <c r="I366" s="2"/>
      <c r="J366" s="1"/>
      <c r="Q366" s="2"/>
      <c r="R366" s="1"/>
    </row>
    <row r="367" spans="6:18">
      <c r="F367" s="2"/>
      <c r="G367" s="2"/>
      <c r="H367" s="2"/>
      <c r="I367" s="2"/>
      <c r="J367" s="1"/>
      <c r="Q367" s="2"/>
      <c r="R367" s="1"/>
    </row>
    <row r="368" spans="6:18">
      <c r="F368" s="2"/>
      <c r="G368" s="2"/>
      <c r="H368" s="2"/>
      <c r="I368" s="2"/>
      <c r="J368" s="1"/>
      <c r="Q368" s="2"/>
      <c r="R368" s="1"/>
    </row>
    <row r="369" spans="6:18">
      <c r="F369" s="2"/>
      <c r="G369" s="2"/>
      <c r="H369" s="2"/>
      <c r="I369" s="2"/>
      <c r="J369" s="1"/>
      <c r="Q369" s="2"/>
      <c r="R369" s="1"/>
    </row>
    <row r="370" spans="6:18">
      <c r="F370" s="2"/>
      <c r="G370" s="2"/>
      <c r="H370" s="2"/>
      <c r="I370" s="2"/>
      <c r="J370" s="1"/>
      <c r="Q370" s="2"/>
      <c r="R370" s="1"/>
    </row>
    <row r="371" spans="6:18">
      <c r="F371" s="2"/>
      <c r="G371" s="2"/>
      <c r="H371" s="2"/>
      <c r="I371" s="2"/>
      <c r="J371" s="1"/>
      <c r="Q371" s="2"/>
      <c r="R371" s="1"/>
    </row>
    <row r="372" spans="6:18">
      <c r="F372" s="2"/>
      <c r="G372" s="2"/>
      <c r="H372" s="2"/>
      <c r="I372" s="2"/>
      <c r="J372" s="1"/>
      <c r="Q372" s="2"/>
      <c r="R372" s="1"/>
    </row>
    <row r="373" spans="6:18">
      <c r="F373" s="2"/>
      <c r="G373" s="2"/>
      <c r="H373" s="2"/>
      <c r="I373" s="2"/>
      <c r="J373" s="1"/>
      <c r="Q373" s="2"/>
      <c r="R373" s="1"/>
    </row>
    <row r="374" spans="6:18">
      <c r="F374" s="2"/>
      <c r="G374" s="2"/>
      <c r="H374" s="2"/>
      <c r="I374" s="2"/>
      <c r="J374" s="1"/>
      <c r="Q374" s="2"/>
      <c r="R374" s="1"/>
    </row>
    <row r="375" spans="6:18">
      <c r="F375" s="2"/>
      <c r="G375" s="2"/>
      <c r="H375" s="2"/>
      <c r="I375" s="2"/>
      <c r="J375" s="1"/>
      <c r="Q375" s="2"/>
      <c r="R375" s="1"/>
    </row>
    <row r="376" spans="6:18">
      <c r="F376" s="2"/>
      <c r="G376" s="2"/>
      <c r="H376" s="2"/>
      <c r="I376" s="2"/>
      <c r="J376" s="1"/>
      <c r="Q376" s="2"/>
      <c r="R376" s="1"/>
    </row>
    <row r="377" spans="6:18">
      <c r="F377" s="2"/>
      <c r="G377" s="2"/>
      <c r="H377" s="2"/>
      <c r="I377" s="2"/>
      <c r="J377" s="1"/>
      <c r="Q377" s="2"/>
      <c r="R377" s="1"/>
    </row>
    <row r="378" spans="6:18">
      <c r="F378" s="2"/>
      <c r="G378" s="2"/>
      <c r="H378" s="2"/>
      <c r="I378" s="2"/>
      <c r="J378" s="1"/>
      <c r="Q378" s="2"/>
      <c r="R378" s="1"/>
    </row>
    <row r="379" spans="6:18">
      <c r="F379" s="2"/>
      <c r="G379" s="2"/>
      <c r="H379" s="2"/>
      <c r="I379" s="2"/>
      <c r="J379" s="1"/>
      <c r="Q379" s="2"/>
      <c r="R379" s="1"/>
    </row>
    <row r="380" spans="6:18">
      <c r="F380" s="2"/>
      <c r="G380" s="2"/>
      <c r="H380" s="2"/>
      <c r="I380" s="2"/>
      <c r="J380" s="1"/>
      <c r="Q380" s="2"/>
      <c r="R380" s="1"/>
    </row>
    <row r="381" spans="6:18">
      <c r="F381" s="2"/>
      <c r="G381" s="2"/>
      <c r="H381" s="2"/>
      <c r="I381" s="2"/>
      <c r="J381" s="1"/>
      <c r="Q381" s="2"/>
      <c r="R381" s="1"/>
    </row>
    <row r="382" spans="6:18">
      <c r="F382" s="2"/>
      <c r="G382" s="2"/>
      <c r="H382" s="2"/>
      <c r="I382" s="2"/>
      <c r="J382" s="1"/>
      <c r="Q382" s="2"/>
      <c r="R382" s="1"/>
    </row>
    <row r="383" spans="6:18">
      <c r="F383" s="2"/>
      <c r="G383" s="2"/>
      <c r="H383" s="2"/>
      <c r="I383" s="2"/>
      <c r="J383" s="1"/>
      <c r="Q383" s="2"/>
      <c r="R383" s="1"/>
    </row>
    <row r="384" spans="6:18">
      <c r="F384" s="2"/>
      <c r="G384" s="2"/>
      <c r="H384" s="2"/>
      <c r="I384" s="2"/>
      <c r="J384" s="1"/>
      <c r="Q384" s="2"/>
      <c r="R384" s="1"/>
    </row>
    <row r="385" spans="6:18">
      <c r="F385" s="2"/>
      <c r="G385" s="2"/>
      <c r="H385" s="2"/>
      <c r="I385" s="2"/>
      <c r="J385" s="1"/>
      <c r="Q385" s="2"/>
      <c r="R385" s="1"/>
    </row>
    <row r="386" spans="6:18">
      <c r="F386" s="2"/>
      <c r="G386" s="2"/>
      <c r="H386" s="2"/>
      <c r="I386" s="2"/>
      <c r="J386" s="1"/>
      <c r="Q386" s="2"/>
      <c r="R386" s="1"/>
    </row>
    <row r="387" spans="6:18">
      <c r="F387" s="2"/>
      <c r="G387" s="2"/>
      <c r="H387" s="2"/>
      <c r="I387" s="2"/>
      <c r="J387" s="1"/>
      <c r="Q387" s="2"/>
      <c r="R387" s="1"/>
    </row>
    <row r="388" spans="6:18">
      <c r="F388" s="2"/>
      <c r="G388" s="2"/>
      <c r="H388" s="2"/>
      <c r="I388" s="2"/>
      <c r="J388" s="1"/>
      <c r="Q388" s="2"/>
      <c r="R388" s="1"/>
    </row>
    <row r="389" spans="6:18">
      <c r="F389" s="2"/>
      <c r="G389" s="2"/>
      <c r="H389" s="2"/>
      <c r="I389" s="2"/>
      <c r="J389" s="1"/>
      <c r="Q389" s="2"/>
      <c r="R389" s="1"/>
    </row>
    <row r="390" spans="6:18">
      <c r="F390" s="2"/>
      <c r="G390" s="2"/>
      <c r="H390" s="2"/>
      <c r="I390" s="2"/>
      <c r="J390" s="1"/>
      <c r="Q390" s="2"/>
      <c r="R390" s="1"/>
    </row>
    <row r="391" spans="6:18">
      <c r="F391" s="2"/>
      <c r="G391" s="2"/>
      <c r="H391" s="2"/>
      <c r="I391" s="2"/>
      <c r="J391" s="1"/>
      <c r="Q391" s="2"/>
      <c r="R391" s="1"/>
    </row>
    <row r="392" spans="6:18">
      <c r="F392" s="2"/>
      <c r="G392" s="2"/>
      <c r="H392" s="2"/>
      <c r="I392" s="2"/>
      <c r="J392" s="1"/>
      <c r="Q392" s="2"/>
      <c r="R392" s="1"/>
    </row>
    <row r="393" spans="6:18">
      <c r="F393" s="2"/>
      <c r="G393" s="2"/>
      <c r="H393" s="2"/>
      <c r="I393" s="2"/>
      <c r="J393" s="1"/>
      <c r="Q393" s="2"/>
      <c r="R393" s="1"/>
    </row>
    <row r="394" spans="6:18">
      <c r="F394" s="2"/>
      <c r="G394" s="2"/>
      <c r="H394" s="2"/>
      <c r="I394" s="2"/>
      <c r="J394" s="1"/>
      <c r="Q394" s="2"/>
      <c r="R394" s="1"/>
    </row>
    <row r="395" spans="6:18">
      <c r="F395" s="2"/>
      <c r="G395" s="2"/>
      <c r="H395" s="2"/>
      <c r="I395" s="2"/>
      <c r="J395" s="1"/>
      <c r="Q395" s="2"/>
      <c r="R395" s="1"/>
    </row>
    <row r="396" spans="6:18">
      <c r="F396" s="2"/>
      <c r="G396" s="2"/>
      <c r="H396" s="2"/>
      <c r="I396" s="2"/>
      <c r="J396" s="1"/>
      <c r="Q396" s="2"/>
      <c r="R396" s="1"/>
    </row>
    <row r="397" spans="6:18">
      <c r="F397" s="2"/>
      <c r="G397" s="2"/>
      <c r="H397" s="2"/>
      <c r="I397" s="2"/>
      <c r="J397" s="1"/>
      <c r="Q397" s="2"/>
      <c r="R397" s="1"/>
    </row>
    <row r="398" spans="6:18">
      <c r="F398" s="2"/>
      <c r="G398" s="2"/>
      <c r="H398" s="2"/>
      <c r="I398" s="2"/>
      <c r="J398" s="1"/>
      <c r="Q398" s="2"/>
      <c r="R398" s="1"/>
    </row>
    <row r="399" spans="6:18">
      <c r="F399" s="2"/>
      <c r="G399" s="2"/>
      <c r="H399" s="2"/>
      <c r="I399" s="2"/>
      <c r="J399" s="1"/>
      <c r="Q399" s="2"/>
      <c r="R399" s="1"/>
    </row>
    <row r="400" spans="6:18">
      <c r="F400" s="2"/>
      <c r="G400" s="2"/>
      <c r="H400" s="2"/>
      <c r="I400" s="2"/>
      <c r="J400" s="1"/>
      <c r="Q400" s="2"/>
      <c r="R400" s="1"/>
    </row>
    <row r="401" spans="6:18">
      <c r="F401" s="2"/>
      <c r="G401" s="2"/>
      <c r="H401" s="2"/>
      <c r="I401" s="2"/>
      <c r="J401" s="1"/>
      <c r="Q401" s="2"/>
      <c r="R401" s="1"/>
    </row>
    <row r="402" spans="6:18">
      <c r="F402" s="2"/>
      <c r="G402" s="2"/>
      <c r="H402" s="2"/>
      <c r="I402" s="2"/>
      <c r="J402" s="1"/>
      <c r="Q402" s="2"/>
      <c r="R402" s="1"/>
    </row>
    <row r="403" spans="6:18">
      <c r="F403" s="2"/>
      <c r="G403" s="2"/>
      <c r="H403" s="2"/>
      <c r="I403" s="2"/>
      <c r="J403" s="1"/>
      <c r="Q403" s="2"/>
      <c r="R403" s="1"/>
    </row>
    <row r="404" spans="6:18">
      <c r="F404" s="2"/>
      <c r="G404" s="2"/>
      <c r="H404" s="2"/>
      <c r="I404" s="2"/>
      <c r="J404" s="1"/>
      <c r="Q404" s="2"/>
      <c r="R404" s="1"/>
    </row>
    <row r="405" spans="6:18">
      <c r="F405" s="2"/>
      <c r="G405" s="2"/>
      <c r="H405" s="2"/>
      <c r="I405" s="2"/>
      <c r="J405" s="1"/>
      <c r="Q405" s="2"/>
      <c r="R405" s="1"/>
    </row>
    <row r="406" spans="6:18">
      <c r="F406" s="2"/>
      <c r="G406" s="2"/>
      <c r="H406" s="2"/>
      <c r="I406" s="2"/>
      <c r="J406" s="1"/>
      <c r="Q406" s="2"/>
      <c r="R406" s="1"/>
    </row>
    <row r="407" spans="6:18">
      <c r="F407" s="2"/>
      <c r="G407" s="2"/>
      <c r="H407" s="2"/>
      <c r="I407" s="2"/>
      <c r="J407" s="1"/>
      <c r="Q407" s="2"/>
      <c r="R407" s="1"/>
    </row>
    <row r="408" spans="6:18">
      <c r="F408" s="2"/>
      <c r="G408" s="2"/>
      <c r="H408" s="2"/>
      <c r="I408" s="2"/>
      <c r="J408" s="1"/>
      <c r="Q408" s="2"/>
      <c r="R408" s="1"/>
    </row>
    <row r="409" spans="6:18">
      <c r="F409" s="2"/>
      <c r="G409" s="2"/>
      <c r="H409" s="2"/>
      <c r="I409" s="2"/>
      <c r="J409" s="1"/>
      <c r="Q409" s="2"/>
      <c r="R409" s="1"/>
    </row>
    <row r="410" spans="6:18">
      <c r="F410" s="2"/>
      <c r="G410" s="2"/>
      <c r="H410" s="2"/>
      <c r="I410" s="2"/>
      <c r="J410" s="1"/>
      <c r="Q410" s="2"/>
      <c r="R410" s="1"/>
    </row>
    <row r="411" spans="6:18">
      <c r="F411" s="2"/>
      <c r="G411" s="2"/>
      <c r="H411" s="2"/>
      <c r="I411" s="2"/>
      <c r="J411" s="1"/>
      <c r="Q411" s="2"/>
      <c r="R411" s="1"/>
    </row>
    <row r="412" spans="6:18">
      <c r="F412" s="2"/>
      <c r="G412" s="2"/>
      <c r="H412" s="2"/>
      <c r="I412" s="2"/>
      <c r="J412" s="1"/>
      <c r="Q412" s="2"/>
      <c r="R412" s="1"/>
    </row>
    <row r="413" spans="6:18">
      <c r="F413" s="2"/>
      <c r="G413" s="2"/>
      <c r="H413" s="2"/>
      <c r="I413" s="2"/>
      <c r="J413" s="1"/>
      <c r="Q413" s="2"/>
      <c r="R413" s="1"/>
    </row>
    <row r="414" spans="6:18">
      <c r="F414" s="2"/>
      <c r="G414" s="2"/>
      <c r="H414" s="2"/>
      <c r="I414" s="2"/>
      <c r="J414" s="1"/>
      <c r="Q414" s="2"/>
      <c r="R414" s="1"/>
    </row>
    <row r="415" spans="6:18">
      <c r="F415" s="2"/>
      <c r="G415" s="2"/>
      <c r="H415" s="2"/>
      <c r="I415" s="2"/>
      <c r="J415" s="1"/>
      <c r="Q415" s="2"/>
      <c r="R415" s="1"/>
    </row>
    <row r="416" spans="6:18">
      <c r="F416" s="2"/>
      <c r="G416" s="2"/>
      <c r="H416" s="2"/>
      <c r="I416" s="2"/>
      <c r="J416" s="1"/>
      <c r="Q416" s="2"/>
      <c r="R416" s="1"/>
    </row>
    <row r="417" spans="6:18">
      <c r="F417" s="2"/>
      <c r="G417" s="2"/>
      <c r="H417" s="2"/>
      <c r="I417" s="2"/>
      <c r="J417" s="1"/>
      <c r="Q417" s="2"/>
      <c r="R417" s="1"/>
    </row>
    <row r="418" spans="6:18">
      <c r="F418" s="2"/>
      <c r="G418" s="2"/>
      <c r="H418" s="2"/>
      <c r="I418" s="2"/>
      <c r="J418" s="1"/>
      <c r="Q418" s="2"/>
      <c r="R418" s="1"/>
    </row>
    <row r="419" spans="6:18">
      <c r="F419" s="2"/>
      <c r="G419" s="2"/>
      <c r="H419" s="2"/>
      <c r="I419" s="2"/>
      <c r="J419" s="1"/>
      <c r="Q419" s="2"/>
      <c r="R419" s="1"/>
    </row>
    <row r="420" spans="6:18">
      <c r="F420" s="2"/>
      <c r="G420" s="2"/>
      <c r="H420" s="2"/>
      <c r="I420" s="2"/>
      <c r="J420" s="1"/>
      <c r="Q420" s="2"/>
      <c r="R420" s="1"/>
    </row>
    <row r="421" spans="6:18">
      <c r="F421" s="2"/>
      <c r="G421" s="2"/>
      <c r="H421" s="2"/>
      <c r="I421" s="2"/>
      <c r="J421" s="1"/>
      <c r="Q421" s="2"/>
      <c r="R421" s="1"/>
    </row>
    <row r="422" spans="6:18">
      <c r="F422" s="2"/>
      <c r="G422" s="2"/>
      <c r="H422" s="2"/>
      <c r="I422" s="2"/>
      <c r="J422" s="1"/>
      <c r="Q422" s="2"/>
      <c r="R422" s="1"/>
    </row>
    <row r="423" spans="6:18">
      <c r="F423" s="2"/>
      <c r="G423" s="2"/>
      <c r="H423" s="2"/>
      <c r="I423" s="2"/>
      <c r="J423" s="1"/>
      <c r="Q423" s="2"/>
      <c r="R423" s="1"/>
    </row>
    <row r="424" spans="6:18">
      <c r="F424" s="2"/>
      <c r="G424" s="2"/>
      <c r="H424" s="2"/>
      <c r="I424" s="2"/>
      <c r="J424" s="1"/>
      <c r="Q424" s="2"/>
      <c r="R424" s="1"/>
    </row>
    <row r="425" spans="6:18">
      <c r="F425" s="2"/>
      <c r="G425" s="2"/>
      <c r="H425" s="2"/>
      <c r="I425" s="2"/>
      <c r="J425" s="1"/>
      <c r="Q425" s="2"/>
      <c r="R425" s="1"/>
    </row>
    <row r="426" spans="6:18">
      <c r="F426" s="2"/>
      <c r="G426" s="2"/>
      <c r="H426" s="2"/>
      <c r="I426" s="2"/>
      <c r="J426" s="1"/>
      <c r="Q426" s="2"/>
      <c r="R426" s="1"/>
    </row>
    <row r="427" spans="6:18">
      <c r="F427" s="2"/>
      <c r="G427" s="2"/>
      <c r="H427" s="2"/>
      <c r="I427" s="2"/>
      <c r="J427" s="1"/>
      <c r="Q427" s="2"/>
      <c r="R427" s="1"/>
    </row>
    <row r="428" spans="6:18">
      <c r="F428" s="2"/>
      <c r="G428" s="2"/>
      <c r="H428" s="2"/>
      <c r="I428" s="2"/>
      <c r="J428" s="1"/>
      <c r="Q428" s="2"/>
      <c r="R428" s="1"/>
    </row>
    <row r="429" spans="6:18">
      <c r="F429" s="2"/>
      <c r="G429" s="2"/>
      <c r="H429" s="2"/>
      <c r="I429" s="2"/>
      <c r="J429" s="1"/>
      <c r="Q429" s="2"/>
      <c r="R429" s="1"/>
    </row>
    <row r="430" spans="6:18">
      <c r="F430" s="2"/>
      <c r="G430" s="2"/>
      <c r="H430" s="2"/>
      <c r="I430" s="2"/>
      <c r="J430" s="1"/>
      <c r="Q430" s="2"/>
      <c r="R430" s="1"/>
    </row>
    <row r="431" spans="6:18">
      <c r="F431" s="2"/>
      <c r="G431" s="2"/>
      <c r="H431" s="2"/>
      <c r="I431" s="2"/>
      <c r="J431" s="1"/>
      <c r="Q431" s="2"/>
      <c r="R431" s="1"/>
    </row>
    <row r="432" spans="6:18">
      <c r="F432" s="2"/>
      <c r="G432" s="2"/>
      <c r="H432" s="2"/>
      <c r="I432" s="2"/>
      <c r="J432" s="1"/>
      <c r="Q432" s="2"/>
      <c r="R432" s="1"/>
    </row>
    <row r="433" spans="6:18">
      <c r="F433" s="2"/>
      <c r="G433" s="2"/>
      <c r="H433" s="2"/>
      <c r="I433" s="2"/>
      <c r="J433" s="1"/>
      <c r="Q433" s="2"/>
      <c r="R433" s="1"/>
    </row>
    <row r="434" spans="6:18">
      <c r="F434" s="2"/>
      <c r="G434" s="2"/>
      <c r="H434" s="2"/>
      <c r="I434" s="2"/>
      <c r="J434" s="1"/>
      <c r="Q434" s="2"/>
      <c r="R434" s="1"/>
    </row>
    <row r="435" spans="6:18">
      <c r="F435" s="2"/>
      <c r="G435" s="2"/>
      <c r="H435" s="2"/>
      <c r="I435" s="2"/>
      <c r="J435" s="1"/>
      <c r="Q435" s="2"/>
      <c r="R435" s="1"/>
    </row>
    <row r="436" spans="6:18">
      <c r="F436" s="2"/>
      <c r="G436" s="2"/>
      <c r="H436" s="2"/>
      <c r="I436" s="2"/>
      <c r="J436" s="1"/>
      <c r="Q436" s="2"/>
      <c r="R436" s="1"/>
    </row>
    <row r="437" spans="6:18">
      <c r="F437" s="2"/>
      <c r="G437" s="2"/>
      <c r="H437" s="2"/>
      <c r="I437" s="2"/>
      <c r="J437" s="1"/>
      <c r="Q437" s="2"/>
      <c r="R437" s="1"/>
    </row>
    <row r="438" spans="6:18">
      <c r="F438" s="2"/>
      <c r="G438" s="2"/>
      <c r="H438" s="2"/>
      <c r="I438" s="2"/>
      <c r="J438" s="1"/>
      <c r="Q438" s="2"/>
      <c r="R438" s="1"/>
    </row>
    <row r="439" spans="6:18">
      <c r="F439" s="2"/>
      <c r="G439" s="2"/>
      <c r="H439" s="2"/>
      <c r="I439" s="2"/>
      <c r="J439" s="1"/>
      <c r="Q439" s="2"/>
      <c r="R439" s="1"/>
    </row>
    <row r="440" spans="6:18">
      <c r="F440" s="2"/>
      <c r="G440" s="2"/>
      <c r="H440" s="2"/>
      <c r="I440" s="2"/>
      <c r="J440" s="1"/>
      <c r="Q440" s="2"/>
      <c r="R440" s="1"/>
    </row>
    <row r="441" spans="6:18">
      <c r="F441" s="2"/>
      <c r="G441" s="2"/>
      <c r="H441" s="2"/>
      <c r="I441" s="2"/>
      <c r="J441" s="1"/>
      <c r="Q441" s="2"/>
      <c r="R441" s="1"/>
    </row>
    <row r="442" spans="6:18">
      <c r="F442" s="2"/>
      <c r="G442" s="2"/>
      <c r="H442" s="2"/>
      <c r="I442" s="2"/>
      <c r="J442" s="1"/>
      <c r="Q442" s="2"/>
      <c r="R442" s="1"/>
    </row>
    <row r="443" spans="6:18">
      <c r="F443" s="2"/>
      <c r="G443" s="2"/>
      <c r="H443" s="2"/>
      <c r="I443" s="2"/>
      <c r="J443" s="1"/>
      <c r="Q443" s="2"/>
      <c r="R443" s="1"/>
    </row>
    <row r="444" spans="6:18">
      <c r="F444" s="2"/>
      <c r="G444" s="2"/>
      <c r="H444" s="2"/>
      <c r="I444" s="2"/>
      <c r="J444" s="1"/>
      <c r="Q444" s="2"/>
      <c r="R444" s="1"/>
    </row>
    <row r="445" spans="6:18">
      <c r="F445" s="2"/>
      <c r="G445" s="2"/>
      <c r="H445" s="2"/>
      <c r="I445" s="2"/>
      <c r="J445" s="1"/>
      <c r="Q445" s="2"/>
      <c r="R445" s="1"/>
    </row>
    <row r="446" spans="6:18">
      <c r="F446" s="2"/>
      <c r="G446" s="2"/>
      <c r="H446" s="2"/>
      <c r="I446" s="2"/>
      <c r="J446" s="1"/>
      <c r="Q446" s="2"/>
      <c r="R446" s="1"/>
    </row>
    <row r="447" spans="6:18">
      <c r="F447" s="2"/>
      <c r="G447" s="2"/>
      <c r="H447" s="2"/>
      <c r="I447" s="2"/>
      <c r="J447" s="1"/>
      <c r="Q447" s="2"/>
      <c r="R447" s="1"/>
    </row>
    <row r="448" spans="6:18">
      <c r="F448" s="2"/>
      <c r="G448" s="2"/>
      <c r="H448" s="2"/>
      <c r="I448" s="2"/>
      <c r="J448" s="1"/>
      <c r="Q448" s="2"/>
      <c r="R448" s="1"/>
    </row>
    <row r="449" spans="6:18">
      <c r="F449" s="2"/>
      <c r="G449" s="2"/>
      <c r="H449" s="2"/>
      <c r="I449" s="2"/>
      <c r="J449" s="1"/>
      <c r="Q449" s="2"/>
      <c r="R449" s="1"/>
    </row>
    <row r="450" spans="6:18">
      <c r="F450" s="2"/>
      <c r="G450" s="2"/>
      <c r="H450" s="2"/>
      <c r="I450" s="2"/>
      <c r="J450" s="1"/>
      <c r="Q450" s="2"/>
      <c r="R450" s="1"/>
    </row>
    <row r="451" spans="6:18">
      <c r="F451" s="2"/>
      <c r="G451" s="2"/>
      <c r="H451" s="2"/>
      <c r="I451" s="2"/>
      <c r="J451" s="1"/>
      <c r="Q451" s="2"/>
      <c r="R451" s="1"/>
    </row>
    <row r="452" spans="6:18">
      <c r="F452" s="2"/>
      <c r="G452" s="2"/>
      <c r="H452" s="2"/>
      <c r="I452" s="2"/>
      <c r="J452" s="1"/>
      <c r="Q452" s="2"/>
      <c r="R452" s="1"/>
    </row>
    <row r="453" spans="6:18">
      <c r="F453" s="2"/>
      <c r="G453" s="2"/>
      <c r="H453" s="2"/>
      <c r="I453" s="2"/>
      <c r="J453" s="1"/>
      <c r="Q453" s="2"/>
      <c r="R453" s="1"/>
    </row>
    <row r="454" spans="6:18">
      <c r="F454" s="2"/>
      <c r="G454" s="2"/>
      <c r="H454" s="2"/>
      <c r="I454" s="2"/>
      <c r="J454" s="1"/>
      <c r="Q454" s="2"/>
      <c r="R454" s="1"/>
    </row>
    <row r="455" spans="6:18">
      <c r="F455" s="2"/>
      <c r="G455" s="2"/>
      <c r="H455" s="2"/>
      <c r="I455" s="2"/>
      <c r="J455" s="1"/>
      <c r="Q455" s="2"/>
      <c r="R455" s="1"/>
    </row>
    <row r="456" spans="6:18">
      <c r="F456" s="2"/>
      <c r="G456" s="2"/>
      <c r="H456" s="2"/>
      <c r="I456" s="2"/>
      <c r="J456" s="1"/>
      <c r="Q456" s="2"/>
      <c r="R456" s="1"/>
    </row>
    <row r="457" spans="6:18">
      <c r="F457" s="2"/>
      <c r="G457" s="2"/>
      <c r="H457" s="2"/>
      <c r="I457" s="2"/>
      <c r="J457" s="1"/>
      <c r="Q457" s="2"/>
      <c r="R457" s="1"/>
    </row>
    <row r="458" spans="6:18">
      <c r="F458" s="2"/>
      <c r="G458" s="2"/>
      <c r="H458" s="2"/>
      <c r="I458" s="2"/>
      <c r="J458" s="1"/>
      <c r="Q458" s="2"/>
      <c r="R458" s="1"/>
    </row>
    <row r="459" spans="6:18">
      <c r="F459" s="2"/>
      <c r="G459" s="2"/>
      <c r="H459" s="2"/>
      <c r="I459" s="2"/>
      <c r="J459" s="1"/>
      <c r="Q459" s="2"/>
      <c r="R459" s="1"/>
    </row>
    <row r="460" spans="6:18">
      <c r="F460" s="2"/>
      <c r="G460" s="2"/>
      <c r="H460" s="2"/>
      <c r="I460" s="2"/>
      <c r="J460" s="1"/>
      <c r="Q460" s="2"/>
      <c r="R460" s="1"/>
    </row>
    <row r="461" spans="6:18">
      <c r="F461" s="2"/>
      <c r="G461" s="2"/>
      <c r="H461" s="2"/>
      <c r="I461" s="2"/>
      <c r="J461" s="1"/>
      <c r="Q461" s="2"/>
      <c r="R461" s="1"/>
    </row>
    <row r="462" spans="6:18">
      <c r="F462" s="2"/>
      <c r="G462" s="2"/>
      <c r="H462" s="2"/>
      <c r="I462" s="2"/>
      <c r="J462" s="1"/>
      <c r="Q462" s="2"/>
      <c r="R462" s="1"/>
    </row>
    <row r="463" spans="6:18">
      <c r="F463" s="2"/>
      <c r="G463" s="2"/>
      <c r="H463" s="2"/>
      <c r="I463" s="2"/>
      <c r="J463" s="1"/>
      <c r="Q463" s="2"/>
      <c r="R463" s="1"/>
    </row>
    <row r="464" spans="6:18">
      <c r="F464" s="2"/>
      <c r="G464" s="2"/>
      <c r="H464" s="2"/>
      <c r="I464" s="2"/>
      <c r="J464" s="1"/>
      <c r="Q464" s="2"/>
      <c r="R464" s="1"/>
    </row>
    <row r="465" spans="6:18">
      <c r="F465" s="2"/>
      <c r="G465" s="2"/>
      <c r="H465" s="2"/>
      <c r="I465" s="2"/>
      <c r="J465" s="1"/>
      <c r="Q465" s="2"/>
      <c r="R465" s="1"/>
    </row>
    <row r="466" spans="6:18">
      <c r="F466" s="2"/>
      <c r="G466" s="2"/>
      <c r="H466" s="2"/>
      <c r="I466" s="2"/>
      <c r="J466" s="1"/>
      <c r="Q466" s="2"/>
      <c r="R466" s="1"/>
    </row>
    <row r="467" spans="6:18">
      <c r="F467" s="2"/>
      <c r="G467" s="2"/>
      <c r="H467" s="2"/>
      <c r="I467" s="2"/>
      <c r="J467" s="1"/>
      <c r="Q467" s="2"/>
      <c r="R467" s="1"/>
    </row>
    <row r="468" spans="6:18">
      <c r="F468" s="2"/>
      <c r="G468" s="2"/>
      <c r="H468" s="2"/>
      <c r="I468" s="2"/>
      <c r="J468" s="1"/>
      <c r="Q468" s="2"/>
      <c r="R468" s="1"/>
    </row>
    <row r="469" spans="6:18">
      <c r="F469" s="2"/>
      <c r="G469" s="2"/>
      <c r="H469" s="2"/>
      <c r="I469" s="2"/>
      <c r="J469" s="1"/>
      <c r="Q469" s="2"/>
      <c r="R469" s="1"/>
    </row>
    <row r="470" spans="6:18">
      <c r="F470" s="2"/>
      <c r="G470" s="2"/>
      <c r="H470" s="2"/>
      <c r="I470" s="2"/>
      <c r="J470" s="1"/>
      <c r="Q470" s="2"/>
      <c r="R470" s="1"/>
    </row>
    <row r="471" spans="6:18">
      <c r="F471" s="2"/>
      <c r="G471" s="2"/>
      <c r="H471" s="2"/>
      <c r="I471" s="2"/>
      <c r="J471" s="1"/>
      <c r="Q471" s="2"/>
      <c r="R471" s="1"/>
    </row>
    <row r="472" spans="6:18">
      <c r="F472" s="2"/>
      <c r="G472" s="2"/>
      <c r="H472" s="2"/>
      <c r="I472" s="2"/>
      <c r="J472" s="1"/>
      <c r="Q472" s="2"/>
      <c r="R472" s="1"/>
    </row>
    <row r="473" spans="6:18">
      <c r="F473" s="2"/>
      <c r="G473" s="2"/>
      <c r="H473" s="2"/>
      <c r="I473" s="2"/>
      <c r="J473" s="1"/>
      <c r="Q473" s="2"/>
      <c r="R473" s="1"/>
    </row>
    <row r="474" spans="6:18">
      <c r="F474" s="2"/>
      <c r="G474" s="2"/>
      <c r="H474" s="2"/>
      <c r="I474" s="2"/>
      <c r="J474" s="1"/>
      <c r="Q474" s="2"/>
      <c r="R474" s="1"/>
    </row>
    <row r="475" spans="6:18">
      <c r="F475" s="2"/>
      <c r="G475" s="2"/>
      <c r="H475" s="2"/>
      <c r="I475" s="2"/>
      <c r="J475" s="1"/>
      <c r="Q475" s="2"/>
      <c r="R475" s="1"/>
    </row>
    <row r="476" spans="6:18">
      <c r="F476" s="2"/>
      <c r="G476" s="2"/>
      <c r="H476" s="2"/>
      <c r="I476" s="2"/>
      <c r="J476" s="1"/>
      <c r="Q476" s="2"/>
      <c r="R476" s="1"/>
    </row>
    <row r="477" spans="6:18">
      <c r="F477" s="2"/>
      <c r="G477" s="2"/>
      <c r="H477" s="2"/>
      <c r="I477" s="2"/>
      <c r="J477" s="1"/>
      <c r="Q477" s="2"/>
      <c r="R477" s="1"/>
    </row>
    <row r="478" spans="6:18">
      <c r="F478" s="2"/>
      <c r="G478" s="2"/>
      <c r="H478" s="2"/>
      <c r="I478" s="2"/>
      <c r="J478" s="1"/>
      <c r="Q478" s="2"/>
      <c r="R478" s="1"/>
    </row>
    <row r="479" spans="6:18">
      <c r="F479" s="2"/>
      <c r="G479" s="2"/>
      <c r="H479" s="2"/>
      <c r="I479" s="2"/>
      <c r="J479" s="1"/>
      <c r="Q479" s="2"/>
      <c r="R479" s="1"/>
    </row>
    <row r="480" spans="6:18">
      <c r="F480" s="2"/>
      <c r="G480" s="2"/>
      <c r="H480" s="2"/>
      <c r="I480" s="2"/>
      <c r="J480" s="1"/>
      <c r="Q480" s="2"/>
      <c r="R480" s="1"/>
    </row>
    <row r="481" spans="6:18">
      <c r="F481" s="2"/>
      <c r="G481" s="2"/>
      <c r="H481" s="2"/>
      <c r="I481" s="2"/>
      <c r="J481" s="1"/>
      <c r="Q481" s="2"/>
      <c r="R481" s="1"/>
    </row>
    <row r="482" spans="6:18">
      <c r="F482" s="2"/>
      <c r="G482" s="2"/>
      <c r="H482" s="2"/>
      <c r="I482" s="2"/>
      <c r="J482" s="1"/>
      <c r="Q482" s="2"/>
      <c r="R482" s="1"/>
    </row>
    <row r="483" spans="6:18">
      <c r="F483" s="2"/>
      <c r="G483" s="2"/>
      <c r="H483" s="2"/>
      <c r="I483" s="2"/>
      <c r="J483" s="1"/>
      <c r="Q483" s="2"/>
      <c r="R483" s="1"/>
    </row>
    <row r="484" spans="6:18">
      <c r="F484" s="2"/>
      <c r="G484" s="2"/>
      <c r="H484" s="2"/>
      <c r="I484" s="2"/>
      <c r="J484" s="1"/>
      <c r="Q484" s="2"/>
      <c r="R484" s="1"/>
    </row>
    <row r="485" spans="6:18">
      <c r="F485" s="2"/>
      <c r="G485" s="2"/>
      <c r="H485" s="2"/>
      <c r="I485" s="2"/>
      <c r="J485" s="1"/>
      <c r="Q485" s="2"/>
      <c r="R485" s="1"/>
    </row>
    <row r="486" spans="6:18">
      <c r="F486" s="2"/>
      <c r="G486" s="2"/>
      <c r="H486" s="2"/>
      <c r="I486" s="2"/>
      <c r="J486" s="1"/>
      <c r="Q486" s="2"/>
      <c r="R486" s="1"/>
    </row>
    <row r="487" spans="6:18">
      <c r="F487" s="2"/>
      <c r="G487" s="2"/>
      <c r="H487" s="2"/>
      <c r="I487" s="2"/>
      <c r="J487" s="1"/>
      <c r="Q487" s="2"/>
      <c r="R487" s="1"/>
    </row>
    <row r="488" spans="6:18">
      <c r="F488" s="2"/>
      <c r="G488" s="2"/>
      <c r="H488" s="2"/>
      <c r="I488" s="2"/>
      <c r="J488" s="1"/>
      <c r="Q488" s="2"/>
      <c r="R488" s="1"/>
    </row>
    <row r="489" spans="6:18">
      <c r="F489" s="2"/>
      <c r="G489" s="2"/>
      <c r="H489" s="2"/>
      <c r="I489" s="2"/>
      <c r="J489" s="1"/>
      <c r="Q489" s="2"/>
      <c r="R489" s="1"/>
    </row>
    <row r="490" spans="6:18">
      <c r="F490" s="2"/>
      <c r="G490" s="2"/>
      <c r="H490" s="2"/>
      <c r="I490" s="2"/>
      <c r="J490" s="1"/>
      <c r="Q490" s="2"/>
      <c r="R490" s="1"/>
    </row>
    <row r="491" spans="6:18">
      <c r="F491" s="2"/>
      <c r="G491" s="2"/>
      <c r="H491" s="2"/>
      <c r="I491" s="2"/>
      <c r="J491" s="1"/>
      <c r="Q491" s="2"/>
      <c r="R491" s="1"/>
    </row>
    <row r="492" spans="6:18">
      <c r="F492" s="2"/>
      <c r="G492" s="2"/>
      <c r="H492" s="2"/>
      <c r="I492" s="2"/>
      <c r="J492" s="1"/>
      <c r="Q492" s="2"/>
      <c r="R492" s="1"/>
    </row>
    <row r="493" spans="6:18">
      <c r="F493" s="2"/>
      <c r="G493" s="2"/>
      <c r="H493" s="2"/>
      <c r="I493" s="2"/>
      <c r="J493" s="1"/>
      <c r="Q493" s="2"/>
      <c r="R493" s="1"/>
    </row>
    <row r="494" spans="6:18">
      <c r="F494" s="2"/>
      <c r="G494" s="2"/>
      <c r="H494" s="2"/>
      <c r="I494" s="2"/>
      <c r="J494" s="1"/>
      <c r="Q494" s="2"/>
      <c r="R494" s="1"/>
    </row>
    <row r="495" spans="6:18">
      <c r="F495" s="2"/>
      <c r="G495" s="2"/>
      <c r="H495" s="2"/>
      <c r="I495" s="2"/>
      <c r="J495" s="1"/>
      <c r="Q495" s="2"/>
      <c r="R495" s="1"/>
    </row>
    <row r="496" spans="6:18">
      <c r="F496" s="2"/>
      <c r="G496" s="2"/>
      <c r="H496" s="2"/>
      <c r="I496" s="2"/>
      <c r="J496" s="1"/>
      <c r="Q496" s="2"/>
      <c r="R496" s="1"/>
    </row>
    <row r="497" spans="6:18">
      <c r="F497" s="2"/>
      <c r="G497" s="2"/>
      <c r="H497" s="2"/>
      <c r="I497" s="2"/>
      <c r="J497" s="1"/>
      <c r="Q497" s="2"/>
      <c r="R497" s="1"/>
    </row>
    <row r="498" spans="6:18">
      <c r="F498" s="2"/>
      <c r="G498" s="2"/>
      <c r="H498" s="2"/>
      <c r="I498" s="2"/>
      <c r="J498" s="1"/>
      <c r="Q498" s="2"/>
      <c r="R498" s="1"/>
    </row>
    <row r="499" spans="6:18">
      <c r="F499" s="2"/>
      <c r="G499" s="2"/>
      <c r="H499" s="2"/>
      <c r="I499" s="2"/>
      <c r="J499" s="1"/>
      <c r="Q499" s="2"/>
      <c r="R499" s="1"/>
    </row>
    <row r="500" spans="6:18">
      <c r="F500" s="2"/>
      <c r="G500" s="2"/>
      <c r="H500" s="2"/>
      <c r="I500" s="2"/>
      <c r="J500" s="1"/>
      <c r="Q500" s="2"/>
      <c r="R500" s="1"/>
    </row>
    <row r="501" spans="6:18">
      <c r="F501" s="2"/>
      <c r="G501" s="2"/>
      <c r="H501" s="2"/>
      <c r="I501" s="2"/>
      <c r="J501" s="1"/>
      <c r="Q501" s="2"/>
      <c r="R501" s="1"/>
    </row>
    <row r="502" spans="6:18">
      <c r="F502" s="2"/>
      <c r="G502" s="2"/>
      <c r="H502" s="2"/>
      <c r="I502" s="2"/>
      <c r="J502" s="1"/>
      <c r="Q502" s="2"/>
      <c r="R502" s="1"/>
    </row>
    <row r="503" spans="6:18">
      <c r="F503" s="2"/>
      <c r="G503" s="2"/>
      <c r="H503" s="2"/>
      <c r="I503" s="2"/>
      <c r="J503" s="1"/>
      <c r="Q503" s="2"/>
      <c r="R503" s="1"/>
    </row>
    <row r="504" spans="6:18">
      <c r="F504" s="2"/>
      <c r="G504" s="2"/>
      <c r="H504" s="2"/>
      <c r="I504" s="2"/>
      <c r="J504" s="1"/>
      <c r="Q504" s="2"/>
      <c r="R504" s="1"/>
    </row>
    <row r="505" spans="6:18">
      <c r="F505" s="2"/>
      <c r="G505" s="2"/>
      <c r="H505" s="2"/>
      <c r="I505" s="2"/>
      <c r="J505" s="1"/>
      <c r="Q505" s="2"/>
      <c r="R505" s="1"/>
    </row>
    <row r="506" spans="6:18">
      <c r="F506" s="2"/>
      <c r="G506" s="2"/>
      <c r="H506" s="2"/>
      <c r="I506" s="2"/>
      <c r="J506" s="1"/>
      <c r="Q506" s="2"/>
      <c r="R506" s="1"/>
    </row>
    <row r="507" spans="6:18">
      <c r="F507" s="2"/>
      <c r="G507" s="2"/>
      <c r="H507" s="2"/>
      <c r="I507" s="2"/>
      <c r="J507" s="1"/>
      <c r="Q507" s="2"/>
      <c r="R507" s="1"/>
    </row>
    <row r="508" spans="6:18">
      <c r="F508" s="2"/>
      <c r="G508" s="2"/>
      <c r="H508" s="2"/>
      <c r="I508" s="2"/>
      <c r="J508" s="1"/>
      <c r="Q508" s="2"/>
      <c r="R508" s="1"/>
    </row>
    <row r="509" spans="6:18">
      <c r="F509" s="2"/>
      <c r="G509" s="2"/>
      <c r="H509" s="2"/>
      <c r="I509" s="2"/>
      <c r="J509" s="1"/>
      <c r="Q509" s="2"/>
      <c r="R509" s="1"/>
    </row>
    <row r="510" spans="6:18">
      <c r="F510" s="2"/>
      <c r="G510" s="2"/>
      <c r="H510" s="2"/>
      <c r="I510" s="2"/>
      <c r="J510" s="1"/>
      <c r="Q510" s="2"/>
      <c r="R510" s="1"/>
    </row>
    <row r="511" spans="6:18">
      <c r="F511" s="2"/>
      <c r="G511" s="2"/>
      <c r="H511" s="2"/>
      <c r="I511" s="2"/>
      <c r="J511" s="1"/>
      <c r="Q511" s="2"/>
      <c r="R511" s="1"/>
    </row>
    <row r="512" spans="6:18">
      <c r="F512" s="2"/>
      <c r="G512" s="2"/>
      <c r="H512" s="2"/>
      <c r="I512" s="2"/>
      <c r="J512" s="1"/>
      <c r="Q512" s="2"/>
      <c r="R512" s="1"/>
    </row>
    <row r="513" spans="6:18">
      <c r="F513" s="2"/>
      <c r="G513" s="2"/>
      <c r="H513" s="2"/>
      <c r="I513" s="2"/>
      <c r="J513" s="1"/>
      <c r="Q513" s="2"/>
      <c r="R513" s="1"/>
    </row>
    <row r="514" spans="6:18">
      <c r="F514" s="2"/>
      <c r="G514" s="2"/>
      <c r="H514" s="2"/>
      <c r="I514" s="2"/>
      <c r="J514" s="1"/>
      <c r="Q514" s="2"/>
      <c r="R514" s="1"/>
    </row>
    <row r="515" spans="6:18">
      <c r="F515" s="2"/>
      <c r="G515" s="2"/>
      <c r="H515" s="2"/>
      <c r="I515" s="2"/>
      <c r="J515" s="1"/>
      <c r="Q515" s="2"/>
      <c r="R515" s="1"/>
    </row>
    <row r="516" spans="6:18">
      <c r="F516" s="2"/>
      <c r="G516" s="2"/>
      <c r="H516" s="2"/>
      <c r="I516" s="2"/>
      <c r="J516" s="1"/>
      <c r="Q516" s="2"/>
      <c r="R516" s="1"/>
    </row>
    <row r="517" spans="6:18">
      <c r="F517" s="2"/>
      <c r="G517" s="2"/>
      <c r="H517" s="2"/>
      <c r="I517" s="2"/>
      <c r="J517" s="1"/>
      <c r="Q517" s="2"/>
      <c r="R517" s="1"/>
    </row>
    <row r="518" spans="6:18">
      <c r="F518" s="2"/>
      <c r="G518" s="2"/>
      <c r="H518" s="2"/>
      <c r="I518" s="2"/>
      <c r="J518" s="1"/>
      <c r="Q518" s="2"/>
      <c r="R518" s="1"/>
    </row>
    <row r="519" spans="6:18">
      <c r="F519" s="2"/>
      <c r="G519" s="2"/>
      <c r="H519" s="2"/>
      <c r="I519" s="2"/>
      <c r="J519" s="1"/>
      <c r="Q519" s="2"/>
      <c r="R519" s="1"/>
    </row>
    <row r="520" spans="6:18">
      <c r="F520" s="2"/>
      <c r="G520" s="2"/>
      <c r="H520" s="2"/>
      <c r="I520" s="2"/>
      <c r="J520" s="1"/>
      <c r="Q520" s="2"/>
      <c r="R520" s="1"/>
    </row>
    <row r="521" spans="6:18">
      <c r="F521" s="2"/>
      <c r="G521" s="2"/>
      <c r="H521" s="2"/>
      <c r="I521" s="2"/>
      <c r="J521" s="1"/>
      <c r="Q521" s="2"/>
      <c r="R521" s="1"/>
    </row>
    <row r="522" spans="6:18">
      <c r="F522" s="2"/>
      <c r="G522" s="2"/>
      <c r="H522" s="2"/>
      <c r="I522" s="2"/>
      <c r="J522" s="1"/>
      <c r="Q522" s="2"/>
      <c r="R522" s="1"/>
    </row>
    <row r="523" spans="6:18">
      <c r="F523" s="2"/>
      <c r="G523" s="2"/>
      <c r="H523" s="2"/>
      <c r="I523" s="2"/>
      <c r="J523" s="1"/>
      <c r="Q523" s="2"/>
      <c r="R523" s="1"/>
    </row>
    <row r="524" spans="6:18">
      <c r="F524" s="2"/>
      <c r="G524" s="2"/>
      <c r="H524" s="2"/>
      <c r="I524" s="2"/>
      <c r="J524" s="1"/>
      <c r="Q524" s="2"/>
      <c r="R524" s="1"/>
    </row>
    <row r="525" spans="6:18">
      <c r="F525" s="2"/>
      <c r="G525" s="2"/>
      <c r="H525" s="2"/>
      <c r="I525" s="2"/>
      <c r="J525" s="1"/>
      <c r="Q525" s="2"/>
      <c r="R525" s="1"/>
    </row>
    <row r="526" spans="6:18">
      <c r="F526" s="2"/>
      <c r="G526" s="2"/>
      <c r="H526" s="2"/>
      <c r="I526" s="2"/>
      <c r="J526" s="1"/>
      <c r="Q526" s="2"/>
      <c r="R526" s="1"/>
    </row>
    <row r="527" spans="6:18">
      <c r="F527" s="2"/>
      <c r="G527" s="2"/>
      <c r="H527" s="2"/>
      <c r="I527" s="2"/>
      <c r="J527" s="1"/>
      <c r="Q527" s="2"/>
      <c r="R527" s="1"/>
    </row>
    <row r="528" spans="6:18">
      <c r="F528" s="2"/>
      <c r="G528" s="2"/>
      <c r="H528" s="2"/>
      <c r="I528" s="2"/>
      <c r="J528" s="1"/>
      <c r="Q528" s="2"/>
      <c r="R528" s="1"/>
    </row>
    <row r="529" spans="6:18">
      <c r="F529" s="2"/>
      <c r="G529" s="2"/>
      <c r="H529" s="2"/>
      <c r="I529" s="2"/>
      <c r="J529" s="1"/>
      <c r="Q529" s="2"/>
      <c r="R529" s="1"/>
    </row>
    <row r="530" spans="6:18">
      <c r="F530" s="2"/>
      <c r="G530" s="2"/>
      <c r="H530" s="2"/>
      <c r="I530" s="2"/>
      <c r="J530" s="1"/>
      <c r="Q530" s="2"/>
      <c r="R530" s="1"/>
    </row>
    <row r="531" spans="6:18">
      <c r="F531" s="2"/>
      <c r="G531" s="2"/>
      <c r="H531" s="2"/>
      <c r="I531" s="2"/>
      <c r="J531" s="1"/>
      <c r="Q531" s="2"/>
      <c r="R531" s="1"/>
    </row>
    <row r="532" spans="6:18">
      <c r="F532" s="2"/>
      <c r="G532" s="2"/>
      <c r="H532" s="2"/>
      <c r="I532" s="2"/>
      <c r="J532" s="1"/>
      <c r="Q532" s="2"/>
      <c r="R532" s="1"/>
    </row>
    <row r="533" spans="6:18">
      <c r="F533" s="2"/>
      <c r="G533" s="2"/>
      <c r="H533" s="2"/>
      <c r="I533" s="2"/>
      <c r="J533" s="1"/>
      <c r="Q533" s="2"/>
      <c r="R533" s="1"/>
    </row>
    <row r="534" spans="6:18">
      <c r="F534" s="2"/>
      <c r="G534" s="2"/>
      <c r="H534" s="2"/>
      <c r="I534" s="2"/>
      <c r="J534" s="1"/>
      <c r="Q534" s="2"/>
      <c r="R534" s="1"/>
    </row>
    <row r="535" spans="6:18">
      <c r="F535" s="2"/>
      <c r="G535" s="2"/>
      <c r="H535" s="2"/>
      <c r="I535" s="2"/>
      <c r="J535" s="1"/>
      <c r="Q535" s="2"/>
      <c r="R535" s="1"/>
    </row>
    <row r="536" spans="6:18">
      <c r="F536" s="2"/>
      <c r="G536" s="2"/>
      <c r="H536" s="2"/>
      <c r="I536" s="2"/>
      <c r="J536" s="1"/>
      <c r="Q536" s="2"/>
      <c r="R536" s="1"/>
    </row>
    <row r="537" spans="6:18">
      <c r="F537" s="2"/>
      <c r="G537" s="2"/>
      <c r="H537" s="2"/>
      <c r="I537" s="2"/>
      <c r="J537" s="1"/>
      <c r="Q537" s="2"/>
      <c r="R537" s="1"/>
    </row>
    <row r="538" spans="6:18">
      <c r="F538" s="2"/>
      <c r="G538" s="2"/>
      <c r="H538" s="2"/>
      <c r="I538" s="2"/>
      <c r="J538" s="1"/>
      <c r="Q538" s="2"/>
      <c r="R538" s="1"/>
    </row>
    <row r="539" spans="6:18">
      <c r="F539" s="2"/>
      <c r="G539" s="2"/>
      <c r="H539" s="2"/>
      <c r="I539" s="2"/>
      <c r="J539" s="1"/>
      <c r="Q539" s="2"/>
      <c r="R539" s="1"/>
    </row>
    <row r="540" spans="6:18">
      <c r="F540" s="2"/>
      <c r="G540" s="2"/>
      <c r="H540" s="2"/>
      <c r="I540" s="2"/>
      <c r="J540" s="1"/>
      <c r="Q540" s="2"/>
      <c r="R540" s="1"/>
    </row>
    <row r="541" spans="6:18">
      <c r="F541" s="2"/>
      <c r="G541" s="2"/>
      <c r="H541" s="2"/>
      <c r="I541" s="2"/>
      <c r="J541" s="1"/>
      <c r="Q541" s="2"/>
      <c r="R541" s="1"/>
    </row>
    <row r="542" spans="6:18">
      <c r="F542" s="2"/>
      <c r="G542" s="2"/>
      <c r="H542" s="2"/>
      <c r="I542" s="2"/>
      <c r="J542" s="1"/>
      <c r="Q542" s="2"/>
      <c r="R542" s="1"/>
    </row>
    <row r="543" spans="6:18">
      <c r="F543" s="2"/>
      <c r="G543" s="2"/>
      <c r="H543" s="2"/>
      <c r="I543" s="2"/>
      <c r="J543" s="1"/>
      <c r="Q543" s="2"/>
      <c r="R543" s="1"/>
    </row>
    <row r="544" spans="6:18">
      <c r="F544" s="2"/>
      <c r="G544" s="2"/>
      <c r="H544" s="2"/>
      <c r="I544" s="2"/>
      <c r="J544" s="1"/>
      <c r="Q544" s="2"/>
      <c r="R544" s="1"/>
    </row>
    <row r="545" spans="6:18">
      <c r="F545" s="2"/>
      <c r="G545" s="2"/>
      <c r="H545" s="2"/>
      <c r="I545" s="2"/>
      <c r="J545" s="1"/>
      <c r="Q545" s="2"/>
      <c r="R545" s="1"/>
    </row>
    <row r="546" spans="6:18">
      <c r="F546" s="2"/>
      <c r="G546" s="2"/>
      <c r="H546" s="2"/>
      <c r="I546" s="2"/>
      <c r="J546" s="1"/>
      <c r="Q546" s="2"/>
      <c r="R546" s="1"/>
    </row>
    <row r="547" spans="6:18">
      <c r="F547" s="2"/>
      <c r="G547" s="2"/>
      <c r="H547" s="2"/>
      <c r="I547" s="2"/>
      <c r="J547" s="1"/>
      <c r="Q547" s="2"/>
      <c r="R547" s="1"/>
    </row>
    <row r="548" spans="6:18">
      <c r="F548" s="2"/>
      <c r="G548" s="2"/>
      <c r="H548" s="2"/>
      <c r="I548" s="2"/>
      <c r="J548" s="1"/>
      <c r="Q548" s="2"/>
      <c r="R548" s="1"/>
    </row>
    <row r="549" spans="6:18">
      <c r="F549" s="2"/>
      <c r="G549" s="2"/>
      <c r="H549" s="2"/>
      <c r="I549" s="2"/>
      <c r="J549" s="1"/>
      <c r="Q549" s="2"/>
      <c r="R549" s="1"/>
    </row>
    <row r="550" spans="6:18">
      <c r="F550" s="2"/>
      <c r="G550" s="2"/>
      <c r="H550" s="2"/>
      <c r="I550" s="2"/>
      <c r="J550" s="1"/>
      <c r="Q550" s="2"/>
      <c r="R550" s="1"/>
    </row>
    <row r="551" spans="6:18">
      <c r="F551" s="2"/>
      <c r="G551" s="2"/>
      <c r="H551" s="2"/>
      <c r="I551" s="2"/>
      <c r="J551" s="1"/>
      <c r="Q551" s="2"/>
      <c r="R551" s="1"/>
    </row>
    <row r="552" spans="6:18">
      <c r="F552" s="2"/>
      <c r="G552" s="2"/>
      <c r="H552" s="2"/>
      <c r="I552" s="2"/>
      <c r="J552" s="1"/>
      <c r="Q552" s="2"/>
      <c r="R552" s="1"/>
    </row>
    <row r="553" spans="6:18">
      <c r="F553" s="2"/>
      <c r="G553" s="2"/>
      <c r="H553" s="2"/>
      <c r="I553" s="2"/>
      <c r="J553" s="1"/>
      <c r="Q553" s="2"/>
      <c r="R553" s="1"/>
    </row>
    <row r="554" spans="6:18">
      <c r="F554" s="2"/>
      <c r="G554" s="2"/>
      <c r="H554" s="2"/>
      <c r="I554" s="2"/>
      <c r="J554" s="1"/>
      <c r="Q554" s="2"/>
      <c r="R554" s="1"/>
    </row>
    <row r="555" spans="6:18">
      <c r="F555" s="2"/>
      <c r="G555" s="2"/>
      <c r="H555" s="2"/>
      <c r="I555" s="2"/>
      <c r="J555" s="1"/>
      <c r="Q555" s="2"/>
      <c r="R555" s="1"/>
    </row>
    <row r="556" spans="6:18">
      <c r="F556" s="2"/>
      <c r="G556" s="2"/>
      <c r="H556" s="2"/>
      <c r="I556" s="2"/>
      <c r="J556" s="1"/>
      <c r="Q556" s="2"/>
      <c r="R556" s="1"/>
    </row>
    <row r="557" spans="6:18">
      <c r="F557" s="2"/>
      <c r="G557" s="2"/>
      <c r="H557" s="2"/>
      <c r="I557" s="2"/>
      <c r="J557" s="1"/>
      <c r="Q557" s="2"/>
      <c r="R557" s="1"/>
    </row>
    <row r="558" spans="6:18">
      <c r="F558" s="2"/>
      <c r="G558" s="2"/>
      <c r="H558" s="2"/>
      <c r="I558" s="2"/>
      <c r="J558" s="1"/>
      <c r="Q558" s="2"/>
      <c r="R558" s="1"/>
    </row>
    <row r="559" spans="6:18">
      <c r="F559" s="2"/>
      <c r="G559" s="2"/>
      <c r="H559" s="2"/>
      <c r="I559" s="2"/>
      <c r="J559" s="1"/>
      <c r="Q559" s="2"/>
      <c r="R559" s="1"/>
    </row>
    <row r="560" spans="6:18">
      <c r="F560" s="2"/>
      <c r="G560" s="2"/>
      <c r="H560" s="2"/>
      <c r="I560" s="2"/>
      <c r="J560" s="1"/>
      <c r="Q560" s="2"/>
      <c r="R560" s="1"/>
    </row>
    <row r="561" spans="6:18">
      <c r="F561" s="2"/>
      <c r="G561" s="2"/>
      <c r="H561" s="2"/>
      <c r="I561" s="2"/>
      <c r="J561" s="1"/>
      <c r="Q561" s="2"/>
      <c r="R561" s="1"/>
    </row>
    <row r="562" spans="6:18">
      <c r="F562" s="2"/>
      <c r="G562" s="2"/>
      <c r="H562" s="2"/>
      <c r="I562" s="2"/>
      <c r="J562" s="1"/>
      <c r="Q562" s="2"/>
      <c r="R562" s="1"/>
    </row>
    <row r="563" spans="6:18">
      <c r="F563" s="2"/>
      <c r="G563" s="2"/>
      <c r="H563" s="2"/>
      <c r="I563" s="2"/>
      <c r="J563" s="1"/>
      <c r="Q563" s="2"/>
      <c r="R563" s="1"/>
    </row>
    <row r="564" spans="6:18">
      <c r="F564" s="2"/>
      <c r="G564" s="2"/>
      <c r="H564" s="2"/>
      <c r="I564" s="2"/>
      <c r="J564" s="1"/>
      <c r="Q564" s="2"/>
      <c r="R564" s="1"/>
    </row>
    <row r="565" spans="6:18">
      <c r="F565" s="2"/>
      <c r="G565" s="2"/>
      <c r="H565" s="2"/>
      <c r="I565" s="2"/>
      <c r="J565" s="1"/>
      <c r="Q565" s="2"/>
      <c r="R565" s="1"/>
    </row>
    <row r="566" spans="6:18">
      <c r="F566" s="2"/>
      <c r="G566" s="2"/>
      <c r="H566" s="2"/>
      <c r="I566" s="2"/>
      <c r="J566" s="1"/>
      <c r="Q566" s="2"/>
      <c r="R566" s="1"/>
    </row>
    <row r="567" spans="6:18">
      <c r="F567" s="2"/>
      <c r="G567" s="2"/>
      <c r="H567" s="2"/>
      <c r="I567" s="2"/>
      <c r="J567" s="1"/>
      <c r="Q567" s="2"/>
      <c r="R567" s="1"/>
    </row>
    <row r="568" spans="6:18">
      <c r="F568" s="2"/>
      <c r="G568" s="2"/>
      <c r="H568" s="2"/>
      <c r="I568" s="2"/>
      <c r="J568" s="1"/>
      <c r="Q568" s="2"/>
      <c r="R568" s="1"/>
    </row>
    <row r="569" spans="6:18">
      <c r="F569" s="2"/>
      <c r="G569" s="2"/>
      <c r="H569" s="2"/>
      <c r="I569" s="2"/>
      <c r="J569" s="1"/>
      <c r="Q569" s="2"/>
      <c r="R569" s="1"/>
    </row>
    <row r="570" spans="6:18">
      <c r="F570" s="2"/>
      <c r="G570" s="2"/>
      <c r="H570" s="2"/>
      <c r="I570" s="2"/>
      <c r="J570" s="1"/>
      <c r="Q570" s="2"/>
      <c r="R570" s="1"/>
    </row>
    <row r="571" spans="6:18">
      <c r="F571" s="2"/>
      <c r="G571" s="2"/>
      <c r="H571" s="2"/>
      <c r="I571" s="2"/>
      <c r="J571" s="1"/>
      <c r="Q571" s="2"/>
      <c r="R571" s="1"/>
    </row>
    <row r="572" spans="6:18">
      <c r="F572" s="2"/>
      <c r="G572" s="2"/>
      <c r="H572" s="2"/>
      <c r="I572" s="2"/>
      <c r="J572" s="1"/>
      <c r="Q572" s="2"/>
      <c r="R572" s="1"/>
    </row>
    <row r="573" spans="6:18">
      <c r="F573" s="2"/>
      <c r="G573" s="2"/>
      <c r="H573" s="2"/>
      <c r="I573" s="2"/>
      <c r="J573" s="1"/>
      <c r="Q573" s="2"/>
      <c r="R573" s="1"/>
    </row>
    <row r="574" spans="6:18">
      <c r="F574" s="2"/>
      <c r="G574" s="2"/>
      <c r="H574" s="2"/>
      <c r="I574" s="2"/>
      <c r="J574" s="1"/>
      <c r="Q574" s="2"/>
      <c r="R574" s="1"/>
    </row>
    <row r="575" spans="6:18">
      <c r="F575" s="2"/>
      <c r="G575" s="2"/>
      <c r="H575" s="2"/>
      <c r="I575" s="2"/>
      <c r="J575" s="1"/>
      <c r="Q575" s="2"/>
      <c r="R575" s="1"/>
    </row>
    <row r="576" spans="6:18">
      <c r="F576" s="2"/>
      <c r="G576" s="2"/>
      <c r="H576" s="2"/>
      <c r="I576" s="2"/>
      <c r="J576" s="1"/>
      <c r="Q576" s="2"/>
      <c r="R576" s="1"/>
    </row>
    <row r="577" spans="6:18">
      <c r="F577" s="2"/>
      <c r="G577" s="2"/>
      <c r="H577" s="2"/>
      <c r="I577" s="2"/>
      <c r="J577" s="1"/>
      <c r="Q577" s="2"/>
      <c r="R577" s="1"/>
    </row>
    <row r="578" spans="6:18">
      <c r="F578" s="2"/>
      <c r="G578" s="2"/>
      <c r="H578" s="2"/>
      <c r="I578" s="2"/>
      <c r="J578" s="1"/>
      <c r="Q578" s="2"/>
      <c r="R578" s="1"/>
    </row>
    <row r="579" spans="6:18">
      <c r="F579" s="2"/>
      <c r="G579" s="2"/>
      <c r="H579" s="2"/>
      <c r="I579" s="2"/>
      <c r="J579" s="1"/>
      <c r="Q579" s="2"/>
      <c r="R579" s="1"/>
    </row>
    <row r="580" spans="6:18">
      <c r="F580" s="2"/>
      <c r="G580" s="2"/>
      <c r="H580" s="2"/>
      <c r="I580" s="2"/>
      <c r="J580" s="1"/>
      <c r="Q580" s="2"/>
      <c r="R580" s="1"/>
    </row>
    <row r="581" spans="6:18">
      <c r="F581" s="2"/>
      <c r="G581" s="2"/>
      <c r="H581" s="2"/>
      <c r="I581" s="2"/>
      <c r="J581" s="1"/>
      <c r="Q581" s="2"/>
      <c r="R581" s="1"/>
    </row>
    <row r="582" spans="6:18">
      <c r="F582" s="2"/>
      <c r="G582" s="2"/>
      <c r="H582" s="2"/>
      <c r="I582" s="2"/>
      <c r="J582" s="1"/>
      <c r="Q582" s="2"/>
      <c r="R582" s="1"/>
    </row>
    <row r="583" spans="6:18">
      <c r="F583" s="2"/>
      <c r="G583" s="2"/>
      <c r="H583" s="2"/>
      <c r="I583" s="2"/>
      <c r="J583" s="1"/>
      <c r="Q583" s="2"/>
      <c r="R583" s="1"/>
    </row>
    <row r="584" spans="6:18">
      <c r="F584" s="2"/>
      <c r="G584" s="2"/>
      <c r="H584" s="2"/>
      <c r="I584" s="2"/>
      <c r="J584" s="1"/>
      <c r="Q584" s="2"/>
      <c r="R584" s="1"/>
    </row>
    <row r="585" spans="6:18">
      <c r="F585" s="2"/>
      <c r="G585" s="2"/>
      <c r="H585" s="2"/>
      <c r="I585" s="2"/>
      <c r="J585" s="1"/>
      <c r="Q585" s="2"/>
      <c r="R585" s="1"/>
    </row>
    <row r="586" spans="6:18">
      <c r="F586" s="2"/>
      <c r="G586" s="2"/>
      <c r="H586" s="2"/>
      <c r="I586" s="2"/>
      <c r="J586" s="1"/>
      <c r="Q586" s="2"/>
      <c r="R586" s="1"/>
    </row>
    <row r="587" spans="6:18">
      <c r="F587" s="2"/>
      <c r="G587" s="2"/>
      <c r="H587" s="2"/>
      <c r="I587" s="2"/>
      <c r="J587" s="1"/>
      <c r="Q587" s="2"/>
      <c r="R587" s="1"/>
    </row>
    <row r="588" spans="6:18">
      <c r="F588" s="2"/>
      <c r="G588" s="2"/>
      <c r="H588" s="2"/>
      <c r="I588" s="2"/>
      <c r="J588" s="1"/>
      <c r="Q588" s="2"/>
      <c r="R588" s="1"/>
    </row>
    <row r="589" spans="6:18">
      <c r="F589" s="2"/>
      <c r="G589" s="2"/>
      <c r="H589" s="2"/>
      <c r="I589" s="2"/>
      <c r="J589" s="1"/>
      <c r="Q589" s="2"/>
      <c r="R589" s="1"/>
    </row>
    <row r="590" spans="6:18">
      <c r="F590" s="2"/>
      <c r="G590" s="2"/>
      <c r="H590" s="2"/>
      <c r="I590" s="2"/>
      <c r="J590" s="1"/>
      <c r="Q590" s="2"/>
      <c r="R590" s="1"/>
    </row>
    <row r="591" spans="6:18">
      <c r="F591" s="2"/>
      <c r="G591" s="2"/>
      <c r="H591" s="2"/>
      <c r="I591" s="2"/>
      <c r="J591" s="1"/>
      <c r="Q591" s="2"/>
      <c r="R591" s="1"/>
    </row>
    <row r="592" spans="6:18">
      <c r="F592" s="2"/>
      <c r="G592" s="2"/>
      <c r="H592" s="2"/>
      <c r="I592" s="2"/>
      <c r="J592" s="1"/>
      <c r="Q592" s="2"/>
      <c r="R592" s="1"/>
    </row>
    <row r="593" spans="6:18">
      <c r="F593" s="2"/>
      <c r="G593" s="2"/>
      <c r="H593" s="2"/>
      <c r="I593" s="2"/>
      <c r="J593" s="1"/>
      <c r="Q593" s="2"/>
      <c r="R593" s="1"/>
    </row>
    <row r="594" spans="6:18">
      <c r="F594" s="2"/>
      <c r="G594" s="2"/>
      <c r="H594" s="2"/>
      <c r="I594" s="2"/>
      <c r="J594" s="1"/>
      <c r="Q594" s="2"/>
      <c r="R594" s="1"/>
    </row>
    <row r="595" spans="6:18">
      <c r="F595" s="2"/>
      <c r="G595" s="2"/>
      <c r="H595" s="2"/>
      <c r="I595" s="2"/>
      <c r="J595" s="1"/>
      <c r="Q595" s="2"/>
      <c r="R595" s="1"/>
    </row>
    <row r="596" spans="6:18">
      <c r="F596" s="2"/>
      <c r="G596" s="2"/>
      <c r="H596" s="2"/>
      <c r="I596" s="2"/>
      <c r="J596" s="1"/>
      <c r="Q596" s="2"/>
      <c r="R596" s="1"/>
    </row>
    <row r="597" spans="6:18">
      <c r="F597" s="2"/>
      <c r="G597" s="2"/>
      <c r="H597" s="2"/>
      <c r="I597" s="2"/>
      <c r="J597" s="1"/>
      <c r="Q597" s="2"/>
      <c r="R597" s="1"/>
    </row>
    <row r="598" spans="6:18">
      <c r="F598" s="2"/>
      <c r="G598" s="2"/>
      <c r="H598" s="2"/>
      <c r="I598" s="2"/>
      <c r="J598" s="1"/>
      <c r="Q598" s="2"/>
      <c r="R598" s="1"/>
    </row>
    <row r="599" spans="6:18">
      <c r="F599" s="2"/>
      <c r="G599" s="2"/>
      <c r="H599" s="2"/>
      <c r="I599" s="2"/>
      <c r="J599" s="1"/>
      <c r="Q599" s="2"/>
      <c r="R599" s="1"/>
    </row>
    <row r="600" spans="6:18">
      <c r="F600" s="2"/>
      <c r="G600" s="2"/>
      <c r="H600" s="2"/>
      <c r="I600" s="2"/>
      <c r="J600" s="1"/>
      <c r="Q600" s="2"/>
      <c r="R600" s="1"/>
    </row>
    <row r="601" spans="6:18">
      <c r="F601" s="2"/>
      <c r="G601" s="2"/>
      <c r="H601" s="2"/>
      <c r="I601" s="2"/>
      <c r="J601" s="1"/>
      <c r="Q601" s="2"/>
      <c r="R601" s="1"/>
    </row>
    <row r="602" spans="6:18">
      <c r="F602" s="2"/>
      <c r="G602" s="2"/>
      <c r="H602" s="2"/>
      <c r="I602" s="2"/>
      <c r="J602" s="1"/>
      <c r="Q602" s="2"/>
      <c r="R602" s="1"/>
    </row>
    <row r="603" spans="6:18">
      <c r="F603" s="2"/>
      <c r="G603" s="2"/>
      <c r="H603" s="2"/>
      <c r="I603" s="2"/>
      <c r="J603" s="1"/>
      <c r="Q603" s="2"/>
      <c r="R603" s="1"/>
    </row>
    <row r="604" spans="6:18">
      <c r="F604" s="2"/>
      <c r="G604" s="2"/>
      <c r="H604" s="2"/>
      <c r="I604" s="2"/>
      <c r="J604" s="1"/>
      <c r="Q604" s="2"/>
      <c r="R604" s="1"/>
    </row>
    <row r="605" spans="6:18">
      <c r="F605" s="2"/>
      <c r="G605" s="2"/>
      <c r="H605" s="2"/>
      <c r="I605" s="2"/>
      <c r="J605" s="1"/>
      <c r="Q605" s="2"/>
      <c r="R605" s="1"/>
    </row>
    <row r="606" spans="6:18">
      <c r="F606" s="2"/>
      <c r="G606" s="2"/>
      <c r="H606" s="2"/>
      <c r="I606" s="2"/>
      <c r="J606" s="1"/>
      <c r="Q606" s="2"/>
      <c r="R606" s="1"/>
    </row>
    <row r="607" spans="6:18">
      <c r="F607" s="2"/>
      <c r="G607" s="2"/>
      <c r="H607" s="2"/>
      <c r="I607" s="2"/>
      <c r="J607" s="1"/>
      <c r="Q607" s="2"/>
      <c r="R607" s="1"/>
    </row>
    <row r="608" spans="6:18">
      <c r="F608" s="2"/>
      <c r="G608" s="2"/>
      <c r="H608" s="2"/>
      <c r="I608" s="2"/>
      <c r="J608" s="1"/>
      <c r="Q608" s="2"/>
      <c r="R608" s="1"/>
    </row>
    <row r="609" spans="6:18">
      <c r="F609" s="2"/>
      <c r="G609" s="2"/>
      <c r="H609" s="2"/>
      <c r="I609" s="2"/>
      <c r="J609" s="1"/>
      <c r="Q609" s="2"/>
      <c r="R609" s="1"/>
    </row>
    <row r="610" spans="6:18">
      <c r="F610" s="2"/>
      <c r="G610" s="2"/>
      <c r="H610" s="2"/>
      <c r="I610" s="2"/>
      <c r="J610" s="1"/>
      <c r="Q610" s="2"/>
      <c r="R610" s="1"/>
    </row>
    <row r="611" spans="6:18">
      <c r="F611" s="2"/>
      <c r="G611" s="2"/>
      <c r="H611" s="2"/>
      <c r="I611" s="2"/>
      <c r="J611" s="1"/>
      <c r="Q611" s="2"/>
      <c r="R611" s="1"/>
    </row>
    <row r="612" spans="6:18">
      <c r="F612" s="2"/>
      <c r="G612" s="2"/>
      <c r="H612" s="2"/>
      <c r="I612" s="2"/>
      <c r="J612" s="1"/>
      <c r="Q612" s="2"/>
      <c r="R612" s="1"/>
    </row>
    <row r="613" spans="6:18">
      <c r="F613" s="2"/>
      <c r="G613" s="2"/>
      <c r="H613" s="2"/>
      <c r="I613" s="2"/>
      <c r="J613" s="1"/>
      <c r="Q613" s="2"/>
      <c r="R613" s="1"/>
    </row>
    <row r="614" spans="6:18">
      <c r="F614" s="2"/>
      <c r="G614" s="2"/>
      <c r="H614" s="2"/>
      <c r="I614" s="2"/>
      <c r="J614" s="1"/>
      <c r="Q614" s="2"/>
      <c r="R614" s="1"/>
    </row>
    <row r="615" spans="6:18">
      <c r="F615" s="2"/>
      <c r="G615" s="2"/>
      <c r="H615" s="2"/>
      <c r="I615" s="2"/>
      <c r="J615" s="1"/>
      <c r="Q615" s="2"/>
      <c r="R615" s="1"/>
    </row>
    <row r="616" spans="6:18">
      <c r="F616" s="2"/>
      <c r="G616" s="2"/>
      <c r="H616" s="2"/>
      <c r="I616" s="2"/>
      <c r="J616" s="1"/>
      <c r="Q616" s="2"/>
      <c r="R616" s="1"/>
    </row>
    <row r="617" spans="6:18">
      <c r="F617" s="2"/>
      <c r="G617" s="2"/>
      <c r="H617" s="2"/>
      <c r="I617" s="2"/>
      <c r="J617" s="1"/>
      <c r="Q617" s="2"/>
      <c r="R617" s="1"/>
    </row>
    <row r="618" spans="6:18">
      <c r="F618" s="2"/>
      <c r="G618" s="2"/>
      <c r="H618" s="2"/>
      <c r="I618" s="2"/>
      <c r="J618" s="1"/>
      <c r="Q618" s="2"/>
      <c r="R618" s="1"/>
    </row>
    <row r="619" spans="6:18">
      <c r="F619" s="2"/>
      <c r="G619" s="2"/>
      <c r="H619" s="2"/>
      <c r="I619" s="2"/>
      <c r="J619" s="1"/>
      <c r="Q619" s="2"/>
      <c r="R619" s="1"/>
    </row>
    <row r="620" spans="6:18">
      <c r="F620" s="2"/>
      <c r="G620" s="2"/>
      <c r="H620" s="2"/>
      <c r="I620" s="2"/>
      <c r="J620" s="1"/>
      <c r="Q620" s="2"/>
      <c r="R620" s="1"/>
    </row>
    <row r="621" spans="6:18">
      <c r="F621" s="2"/>
      <c r="G621" s="2"/>
      <c r="H621" s="2"/>
      <c r="I621" s="2"/>
      <c r="J621" s="1"/>
      <c r="Q621" s="2"/>
      <c r="R621" s="1"/>
    </row>
    <row r="622" spans="6:18">
      <c r="F622" s="2"/>
      <c r="G622" s="2"/>
      <c r="H622" s="2"/>
      <c r="I622" s="2"/>
      <c r="J622" s="1"/>
      <c r="Q622" s="2"/>
      <c r="R622" s="1"/>
    </row>
    <row r="623" spans="6:18">
      <c r="F623" s="2"/>
      <c r="G623" s="2"/>
      <c r="H623" s="2"/>
      <c r="I623" s="2"/>
      <c r="J623" s="1"/>
      <c r="Q623" s="2"/>
      <c r="R623" s="1"/>
    </row>
    <row r="624" spans="6:18">
      <c r="F624" s="2"/>
      <c r="G624" s="2"/>
      <c r="H624" s="2"/>
      <c r="I624" s="2"/>
      <c r="J624" s="1"/>
      <c r="Q624" s="2"/>
      <c r="R624" s="1"/>
    </row>
    <row r="625" spans="6:18">
      <c r="F625" s="2"/>
      <c r="G625" s="2"/>
      <c r="H625" s="2"/>
      <c r="I625" s="2"/>
      <c r="J625" s="1"/>
      <c r="Q625" s="2"/>
      <c r="R625" s="1"/>
    </row>
    <row r="626" spans="6:18">
      <c r="F626" s="2"/>
      <c r="G626" s="2"/>
      <c r="H626" s="2"/>
      <c r="I626" s="2"/>
      <c r="J626" s="1"/>
      <c r="Q626" s="2"/>
      <c r="R626" s="1"/>
    </row>
    <row r="627" spans="6:18">
      <c r="F627" s="2"/>
      <c r="G627" s="2"/>
      <c r="H627" s="2"/>
      <c r="I627" s="2"/>
      <c r="J627" s="1"/>
      <c r="Q627" s="2"/>
      <c r="R627" s="1"/>
    </row>
    <row r="628" spans="6:18">
      <c r="F628" s="2"/>
      <c r="G628" s="2"/>
      <c r="H628" s="2"/>
      <c r="I628" s="2"/>
      <c r="J628" s="1"/>
      <c r="Q628" s="2"/>
      <c r="R628" s="1"/>
    </row>
    <row r="629" spans="6:18">
      <c r="F629" s="2"/>
      <c r="G629" s="2"/>
      <c r="H629" s="2"/>
      <c r="I629" s="2"/>
      <c r="J629" s="1"/>
      <c r="Q629" s="2"/>
      <c r="R629" s="1"/>
    </row>
    <row r="630" spans="6:18">
      <c r="F630" s="2"/>
      <c r="G630" s="2"/>
      <c r="H630" s="2"/>
      <c r="I630" s="2"/>
      <c r="J630" s="1"/>
      <c r="Q630" s="2"/>
      <c r="R630" s="1"/>
    </row>
    <row r="631" spans="6:18">
      <c r="F631" s="2"/>
      <c r="G631" s="2"/>
      <c r="H631" s="2"/>
      <c r="I631" s="2"/>
      <c r="J631" s="1"/>
      <c r="Q631" s="2"/>
      <c r="R631" s="1"/>
    </row>
    <row r="632" spans="6:18">
      <c r="F632" s="2"/>
      <c r="G632" s="2"/>
      <c r="H632" s="2"/>
      <c r="I632" s="2"/>
      <c r="J632" s="1"/>
      <c r="Q632" s="2"/>
      <c r="R632" s="1"/>
    </row>
    <row r="633" spans="6:18">
      <c r="F633" s="2"/>
      <c r="G633" s="2"/>
      <c r="H633" s="2"/>
      <c r="I633" s="2"/>
      <c r="J633" s="1"/>
      <c r="Q633" s="2"/>
      <c r="R633" s="1"/>
    </row>
    <row r="634" spans="6:18">
      <c r="F634" s="2"/>
      <c r="G634" s="2"/>
      <c r="H634" s="2"/>
      <c r="I634" s="2"/>
      <c r="J634" s="1"/>
      <c r="Q634" s="2"/>
      <c r="R634" s="1"/>
    </row>
    <row r="635" spans="6:18">
      <c r="F635" s="2"/>
      <c r="G635" s="2"/>
      <c r="H635" s="2"/>
      <c r="I635" s="2"/>
      <c r="J635" s="1"/>
      <c r="Q635" s="2"/>
      <c r="R635" s="1"/>
    </row>
    <row r="636" spans="6:18">
      <c r="F636" s="2"/>
      <c r="G636" s="2"/>
      <c r="H636" s="2"/>
      <c r="I636" s="2"/>
      <c r="J636" s="1"/>
      <c r="Q636" s="2"/>
      <c r="R636" s="1"/>
    </row>
    <row r="637" spans="6:18">
      <c r="F637" s="2"/>
      <c r="G637" s="2"/>
      <c r="H637" s="2"/>
      <c r="I637" s="2"/>
      <c r="J637" s="1"/>
      <c r="Q637" s="2"/>
      <c r="R637" s="1"/>
    </row>
    <row r="638" spans="6:18">
      <c r="F638" s="2"/>
      <c r="G638" s="2"/>
      <c r="H638" s="2"/>
      <c r="I638" s="2"/>
      <c r="J638" s="1"/>
      <c r="Q638" s="2"/>
      <c r="R638" s="1"/>
    </row>
    <row r="639" spans="6:18">
      <c r="F639" s="2"/>
      <c r="G639" s="2"/>
      <c r="H639" s="2"/>
      <c r="I639" s="2"/>
      <c r="J639" s="1"/>
      <c r="Q639" s="2"/>
      <c r="R639" s="1"/>
    </row>
    <row r="640" spans="6:18">
      <c r="F640" s="2"/>
      <c r="G640" s="2"/>
      <c r="H640" s="2"/>
      <c r="I640" s="2"/>
      <c r="J640" s="1"/>
      <c r="Q640" s="2"/>
      <c r="R640" s="1"/>
    </row>
    <row r="641" spans="6:18">
      <c r="F641" s="2"/>
      <c r="G641" s="2"/>
      <c r="H641" s="2"/>
      <c r="I641" s="2"/>
      <c r="J641" s="1"/>
      <c r="Q641" s="2"/>
      <c r="R641" s="1"/>
    </row>
    <row r="642" spans="6:18">
      <c r="F642" s="2"/>
      <c r="G642" s="2"/>
      <c r="H642" s="2"/>
      <c r="I642" s="2"/>
      <c r="J642" s="1"/>
      <c r="Q642" s="2"/>
      <c r="R642" s="1"/>
    </row>
    <row r="643" spans="6:18">
      <c r="F643" s="2"/>
      <c r="G643" s="2"/>
      <c r="H643" s="2"/>
      <c r="I643" s="2"/>
      <c r="J643" s="1"/>
      <c r="Q643" s="2"/>
      <c r="R643" s="1"/>
    </row>
    <row r="644" spans="6:18">
      <c r="F644" s="2"/>
      <c r="G644" s="2"/>
      <c r="H644" s="2"/>
      <c r="I644" s="2"/>
      <c r="J644" s="1"/>
      <c r="Q644" s="2"/>
      <c r="R644" s="1"/>
    </row>
    <row r="645" spans="6:18">
      <c r="F645" s="2"/>
      <c r="G645" s="2"/>
      <c r="H645" s="2"/>
      <c r="I645" s="2"/>
      <c r="J645" s="1"/>
      <c r="Q645" s="2"/>
      <c r="R645" s="1"/>
    </row>
    <row r="646" spans="6:18">
      <c r="F646" s="2"/>
      <c r="G646" s="2"/>
      <c r="H646" s="2"/>
      <c r="I646" s="2"/>
      <c r="J646" s="1"/>
      <c r="Q646" s="2"/>
      <c r="R646" s="1"/>
    </row>
    <row r="647" spans="6:18">
      <c r="F647" s="2"/>
      <c r="G647" s="2"/>
      <c r="H647" s="2"/>
      <c r="I647" s="2"/>
      <c r="J647" s="1"/>
      <c r="Q647" s="2"/>
      <c r="R647" s="1"/>
    </row>
    <row r="648" spans="6:18">
      <c r="F648" s="2"/>
      <c r="G648" s="2"/>
      <c r="H648" s="2"/>
      <c r="I648" s="2"/>
      <c r="J648" s="1"/>
      <c r="Q648" s="2"/>
      <c r="R648" s="1"/>
    </row>
    <row r="649" spans="6:18">
      <c r="F649" s="2"/>
      <c r="G649" s="2"/>
      <c r="H649" s="2"/>
      <c r="I649" s="2"/>
      <c r="J649" s="1"/>
      <c r="Q649" s="2"/>
      <c r="R649" s="1"/>
    </row>
    <row r="650" spans="6:18">
      <c r="F650" s="2"/>
      <c r="G650" s="2"/>
      <c r="H650" s="2"/>
      <c r="I650" s="2"/>
      <c r="J650" s="1"/>
      <c r="Q650" s="2"/>
      <c r="R650" s="1"/>
    </row>
    <row r="651" spans="6:18">
      <c r="F651" s="2"/>
      <c r="G651" s="2"/>
      <c r="H651" s="2"/>
      <c r="I651" s="2"/>
      <c r="J651" s="1"/>
      <c r="Q651" s="2"/>
      <c r="R651" s="1"/>
    </row>
    <row r="652" spans="6:18">
      <c r="F652" s="2"/>
      <c r="G652" s="2"/>
      <c r="H652" s="2"/>
      <c r="I652" s="2"/>
      <c r="J652" s="1"/>
      <c r="Q652" s="2"/>
      <c r="R652" s="1"/>
    </row>
    <row r="653" spans="6:18">
      <c r="F653" s="2"/>
      <c r="G653" s="2"/>
      <c r="H653" s="2"/>
      <c r="I653" s="2"/>
      <c r="J653" s="1"/>
      <c r="Q653" s="2"/>
      <c r="R653" s="1"/>
    </row>
    <row r="654" spans="6:18">
      <c r="F654" s="2"/>
      <c r="G654" s="2"/>
      <c r="H654" s="2"/>
      <c r="I654" s="2"/>
      <c r="J654" s="1"/>
      <c r="Q654" s="2"/>
      <c r="R654" s="1"/>
    </row>
    <row r="655" spans="6:18">
      <c r="F655" s="2"/>
      <c r="G655" s="2"/>
      <c r="H655" s="2"/>
      <c r="I655" s="2"/>
      <c r="J655" s="1"/>
      <c r="Q655" s="2"/>
      <c r="R655" s="1"/>
    </row>
    <row r="656" spans="6:18">
      <c r="F656" s="2"/>
      <c r="G656" s="2"/>
      <c r="H656" s="2"/>
      <c r="I656" s="2"/>
      <c r="J656" s="1"/>
      <c r="Q656" s="2"/>
      <c r="R656" s="1"/>
    </row>
    <row r="657" spans="6:18">
      <c r="F657" s="2"/>
      <c r="G657" s="2"/>
      <c r="H657" s="2"/>
      <c r="I657" s="2"/>
      <c r="J657" s="1"/>
      <c r="Q657" s="2"/>
      <c r="R657" s="1"/>
    </row>
    <row r="658" spans="6:18">
      <c r="F658" s="2"/>
      <c r="G658" s="2"/>
      <c r="H658" s="2"/>
      <c r="I658" s="2"/>
      <c r="J658" s="1"/>
      <c r="Q658" s="2"/>
      <c r="R658" s="1"/>
    </row>
    <row r="659" spans="6:18">
      <c r="F659" s="2"/>
      <c r="G659" s="2"/>
      <c r="H659" s="2"/>
      <c r="I659" s="2"/>
      <c r="J659" s="1"/>
      <c r="Q659" s="2"/>
      <c r="R659" s="1"/>
    </row>
    <row r="660" spans="6:18">
      <c r="F660" s="2"/>
      <c r="G660" s="2"/>
      <c r="H660" s="2"/>
      <c r="I660" s="2"/>
      <c r="J660" s="1"/>
      <c r="Q660" s="2"/>
      <c r="R660" s="1"/>
    </row>
    <row r="661" spans="6:18">
      <c r="F661" s="2"/>
      <c r="G661" s="2"/>
      <c r="H661" s="2"/>
      <c r="I661" s="2"/>
      <c r="J661" s="1"/>
      <c r="Q661" s="2"/>
      <c r="R661" s="1"/>
    </row>
    <row r="662" spans="6:18">
      <c r="F662" s="2"/>
      <c r="G662" s="2"/>
      <c r="H662" s="2"/>
      <c r="I662" s="2"/>
      <c r="J662" s="1"/>
      <c r="Q662" s="2"/>
      <c r="R662" s="1"/>
    </row>
    <row r="663" spans="6:18">
      <c r="F663" s="2"/>
      <c r="G663" s="2"/>
      <c r="H663" s="2"/>
      <c r="I663" s="2"/>
      <c r="J663" s="1"/>
      <c r="Q663" s="2"/>
      <c r="R663" s="1"/>
    </row>
    <row r="664" spans="6:18">
      <c r="F664" s="2"/>
      <c r="G664" s="2"/>
      <c r="H664" s="2"/>
      <c r="I664" s="2"/>
      <c r="J664" s="1"/>
      <c r="Q664" s="2"/>
      <c r="R664" s="1"/>
    </row>
    <row r="665" spans="6:18">
      <c r="F665" s="2"/>
      <c r="G665" s="2"/>
      <c r="H665" s="2"/>
      <c r="I665" s="2"/>
      <c r="J665" s="1"/>
      <c r="Q665" s="2"/>
      <c r="R665" s="1"/>
    </row>
    <row r="666" spans="6:18">
      <c r="F666" s="2"/>
      <c r="G666" s="2"/>
      <c r="H666" s="2"/>
      <c r="I666" s="2"/>
      <c r="J666" s="1"/>
      <c r="Q666" s="2"/>
      <c r="R666" s="1"/>
    </row>
    <row r="667" spans="6:18">
      <c r="F667" s="2"/>
      <c r="G667" s="2"/>
      <c r="H667" s="2"/>
      <c r="I667" s="2"/>
      <c r="J667" s="1"/>
      <c r="Q667" s="2"/>
      <c r="R667" s="1"/>
    </row>
    <row r="668" spans="6:18">
      <c r="F668" s="2"/>
      <c r="G668" s="2"/>
      <c r="H668" s="2"/>
      <c r="I668" s="2"/>
      <c r="J668" s="1"/>
      <c r="Q668" s="2"/>
      <c r="R668" s="1"/>
    </row>
    <row r="669" spans="6:18">
      <c r="F669" s="2"/>
      <c r="G669" s="2"/>
      <c r="H669" s="2"/>
      <c r="I669" s="2"/>
      <c r="J669" s="1"/>
      <c r="Q669" s="2"/>
      <c r="R669" s="1"/>
    </row>
    <row r="670" spans="6:18">
      <c r="F670" s="2"/>
      <c r="G670" s="2"/>
      <c r="H670" s="2"/>
      <c r="I670" s="2"/>
      <c r="J670" s="1"/>
      <c r="Q670" s="2"/>
      <c r="R670" s="1"/>
    </row>
    <row r="671" spans="6:18">
      <c r="F671" s="2"/>
      <c r="G671" s="2"/>
      <c r="H671" s="2"/>
      <c r="I671" s="2"/>
      <c r="J671" s="1"/>
      <c r="Q671" s="2"/>
      <c r="R671" s="1"/>
    </row>
    <row r="672" spans="6:18">
      <c r="F672" s="2"/>
      <c r="G672" s="2"/>
      <c r="H672" s="2"/>
      <c r="I672" s="2"/>
      <c r="J672" s="1"/>
      <c r="Q672" s="2"/>
      <c r="R672" s="1"/>
    </row>
    <row r="673" spans="6:18">
      <c r="F673" s="2"/>
      <c r="G673" s="2"/>
      <c r="H673" s="2"/>
      <c r="I673" s="2"/>
      <c r="J673" s="1"/>
      <c r="Q673" s="2"/>
      <c r="R673" s="1"/>
    </row>
    <row r="674" spans="6:18">
      <c r="F674" s="2"/>
      <c r="G674" s="2"/>
      <c r="H674" s="2"/>
      <c r="I674" s="2"/>
      <c r="J674" s="1"/>
      <c r="Q674" s="2"/>
      <c r="R674" s="1"/>
    </row>
    <row r="675" spans="6:18">
      <c r="F675" s="2"/>
      <c r="G675" s="2"/>
      <c r="H675" s="2"/>
      <c r="I675" s="2"/>
      <c r="J675" s="1"/>
      <c r="Q675" s="2"/>
      <c r="R675" s="1"/>
    </row>
    <row r="676" spans="6:18">
      <c r="F676" s="2"/>
      <c r="G676" s="2"/>
      <c r="H676" s="2"/>
      <c r="I676" s="2"/>
      <c r="J676" s="1"/>
      <c r="Q676" s="2"/>
      <c r="R676" s="1"/>
    </row>
    <row r="677" spans="6:18">
      <c r="F677" s="2"/>
      <c r="G677" s="2"/>
      <c r="H677" s="2"/>
      <c r="I677" s="2"/>
      <c r="J677" s="1"/>
      <c r="Q677" s="2"/>
      <c r="R677" s="1"/>
    </row>
    <row r="678" spans="6:18">
      <c r="F678" s="2"/>
      <c r="G678" s="2"/>
      <c r="H678" s="2"/>
      <c r="I678" s="2"/>
      <c r="J678" s="1"/>
      <c r="Q678" s="2"/>
      <c r="R678" s="1"/>
    </row>
    <row r="679" spans="6:18">
      <c r="F679" s="2"/>
      <c r="G679" s="2"/>
      <c r="H679" s="2"/>
      <c r="I679" s="2"/>
      <c r="J679" s="1"/>
      <c r="Q679" s="2"/>
      <c r="R679" s="1"/>
    </row>
    <row r="680" spans="6:18">
      <c r="F680" s="2"/>
      <c r="G680" s="2"/>
      <c r="H680" s="2"/>
      <c r="I680" s="2"/>
      <c r="J680" s="1"/>
      <c r="Q680" s="2"/>
      <c r="R680" s="1"/>
    </row>
    <row r="681" spans="6:18">
      <c r="F681" s="2"/>
      <c r="G681" s="2"/>
      <c r="H681" s="2"/>
      <c r="I681" s="2"/>
      <c r="J681" s="1"/>
      <c r="Q681" s="2"/>
      <c r="R681" s="1"/>
    </row>
    <row r="682" spans="6:18">
      <c r="F682" s="2"/>
      <c r="G682" s="2"/>
      <c r="H682" s="2"/>
      <c r="I682" s="2"/>
      <c r="J682" s="1"/>
      <c r="Q682" s="2"/>
      <c r="R682" s="1"/>
    </row>
    <row r="683" spans="6:18">
      <c r="F683" s="2"/>
      <c r="G683" s="2"/>
      <c r="H683" s="2"/>
      <c r="I683" s="2"/>
      <c r="J683" s="1"/>
      <c r="Q683" s="2"/>
      <c r="R683" s="1"/>
    </row>
    <row r="684" spans="6:18">
      <c r="F684" s="2"/>
      <c r="G684" s="2"/>
      <c r="H684" s="2"/>
      <c r="I684" s="2"/>
      <c r="J684" s="1"/>
      <c r="Q684" s="2"/>
      <c r="R684" s="1"/>
    </row>
    <row r="685" spans="6:18">
      <c r="F685" s="2"/>
      <c r="G685" s="2"/>
      <c r="H685" s="2"/>
      <c r="I685" s="2"/>
      <c r="J685" s="1"/>
      <c r="Q685" s="2"/>
      <c r="R685" s="1"/>
    </row>
    <row r="686" spans="6:18">
      <c r="F686" s="2"/>
      <c r="G686" s="2"/>
      <c r="H686" s="2"/>
      <c r="I686" s="2"/>
      <c r="J686" s="1"/>
      <c r="Q686" s="2"/>
      <c r="R686" s="1"/>
    </row>
    <row r="687" spans="6:18">
      <c r="F687" s="2"/>
      <c r="G687" s="2"/>
      <c r="H687" s="2"/>
      <c r="I687" s="2"/>
      <c r="J687" s="1"/>
      <c r="Q687" s="2"/>
      <c r="R687" s="1"/>
    </row>
    <row r="688" spans="6:18">
      <c r="F688" s="2"/>
      <c r="G688" s="2"/>
      <c r="H688" s="2"/>
      <c r="I688" s="2"/>
      <c r="J688" s="1"/>
      <c r="Q688" s="2"/>
      <c r="R688" s="1"/>
    </row>
    <row r="689" spans="6:18">
      <c r="F689" s="2"/>
      <c r="G689" s="2"/>
      <c r="H689" s="2"/>
      <c r="I689" s="2"/>
      <c r="J689" s="1"/>
      <c r="Q689" s="2"/>
      <c r="R689" s="1"/>
    </row>
    <row r="690" spans="6:18">
      <c r="F690" s="2"/>
      <c r="G690" s="2"/>
      <c r="H690" s="2"/>
      <c r="I690" s="2"/>
      <c r="J690" s="1"/>
      <c r="Q690" s="2"/>
      <c r="R690" s="1"/>
    </row>
    <row r="691" spans="6:18">
      <c r="F691" s="2"/>
      <c r="G691" s="2"/>
      <c r="H691" s="2"/>
      <c r="I691" s="2"/>
      <c r="J691" s="1"/>
      <c r="Q691" s="2"/>
      <c r="R691" s="1"/>
    </row>
    <row r="692" spans="6:18">
      <c r="F692" s="2"/>
      <c r="G692" s="2"/>
      <c r="H692" s="2"/>
      <c r="I692" s="2"/>
      <c r="J692" s="1"/>
      <c r="Q692" s="2"/>
      <c r="R692" s="1"/>
    </row>
    <row r="693" spans="6:18">
      <c r="F693" s="2"/>
      <c r="G693" s="2"/>
      <c r="H693" s="2"/>
      <c r="I693" s="2"/>
      <c r="J693" s="1"/>
      <c r="Q693" s="2"/>
      <c r="R693" s="1"/>
    </row>
    <row r="694" spans="6:18">
      <c r="F694" s="2"/>
      <c r="G694" s="2"/>
      <c r="H694" s="2"/>
      <c r="I694" s="2"/>
      <c r="J694" s="1"/>
      <c r="Q694" s="2"/>
      <c r="R694" s="1"/>
    </row>
    <row r="695" spans="6:18">
      <c r="F695" s="2"/>
      <c r="G695" s="2"/>
      <c r="H695" s="2"/>
      <c r="I695" s="2"/>
      <c r="J695" s="1"/>
      <c r="Q695" s="2"/>
      <c r="R695" s="1"/>
    </row>
    <row r="696" spans="6:18">
      <c r="F696" s="2"/>
      <c r="G696" s="2"/>
      <c r="H696" s="2"/>
      <c r="I696" s="2"/>
      <c r="J696" s="1"/>
      <c r="Q696" s="2"/>
      <c r="R696" s="1"/>
    </row>
    <row r="697" spans="6:18">
      <c r="F697" s="2"/>
      <c r="G697" s="2"/>
      <c r="H697" s="2"/>
      <c r="I697" s="2"/>
      <c r="J697" s="1"/>
      <c r="Q697" s="2"/>
      <c r="R697" s="1"/>
    </row>
    <row r="698" spans="6:18">
      <c r="F698" s="2"/>
      <c r="G698" s="2"/>
      <c r="H698" s="2"/>
      <c r="I698" s="2"/>
      <c r="J698" s="1"/>
      <c r="Q698" s="2"/>
      <c r="R698" s="1"/>
    </row>
    <row r="699" spans="6:18">
      <c r="F699" s="2"/>
      <c r="G699" s="2"/>
      <c r="H699" s="2"/>
      <c r="I699" s="2"/>
      <c r="J699" s="1"/>
      <c r="Q699" s="2"/>
      <c r="R699" s="1"/>
    </row>
    <row r="700" spans="6:18">
      <c r="F700" s="2"/>
      <c r="G700" s="2"/>
      <c r="H700" s="2"/>
      <c r="I700" s="2"/>
      <c r="J700" s="1"/>
      <c r="Q700" s="2"/>
      <c r="R700" s="1"/>
    </row>
    <row r="701" spans="6:18">
      <c r="F701" s="2"/>
      <c r="G701" s="2"/>
      <c r="H701" s="2"/>
      <c r="I701" s="2"/>
      <c r="J701" s="1"/>
      <c r="Q701" s="2"/>
      <c r="R701" s="1"/>
    </row>
    <row r="702" spans="6:18">
      <c r="F702" s="2"/>
      <c r="G702" s="2"/>
      <c r="H702" s="2"/>
      <c r="I702" s="2"/>
      <c r="J702" s="1"/>
      <c r="Q702" s="2"/>
      <c r="R702" s="1"/>
    </row>
    <row r="703" spans="6:18">
      <c r="F703" s="2"/>
      <c r="G703" s="2"/>
      <c r="H703" s="2"/>
      <c r="I703" s="2"/>
      <c r="J703" s="1"/>
      <c r="Q703" s="2"/>
      <c r="R703" s="1"/>
    </row>
    <row r="704" spans="6:18">
      <c r="F704" s="2"/>
      <c r="G704" s="2"/>
      <c r="H704" s="2"/>
      <c r="I704" s="2"/>
      <c r="J704" s="1"/>
      <c r="Q704" s="2"/>
      <c r="R704" s="1"/>
    </row>
    <row r="705" spans="6:18">
      <c r="F705" s="2"/>
      <c r="G705" s="2"/>
      <c r="H705" s="2"/>
      <c r="I705" s="2"/>
      <c r="J705" s="1"/>
      <c r="Q705" s="2"/>
      <c r="R705" s="1"/>
    </row>
    <row r="706" spans="6:18">
      <c r="F706" s="2"/>
      <c r="G706" s="2"/>
      <c r="H706" s="2"/>
      <c r="I706" s="2"/>
      <c r="J706" s="1"/>
      <c r="Q706" s="2"/>
      <c r="R706" s="1"/>
    </row>
    <row r="707" spans="6:18">
      <c r="F707" s="2"/>
      <c r="G707" s="2"/>
      <c r="H707" s="2"/>
      <c r="I707" s="2"/>
      <c r="J707" s="1"/>
      <c r="Q707" s="2"/>
      <c r="R707" s="1"/>
    </row>
    <row r="708" spans="6:18">
      <c r="F708" s="2"/>
      <c r="G708" s="2"/>
      <c r="H708" s="2"/>
      <c r="I708" s="2"/>
      <c r="J708" s="1"/>
      <c r="Q708" s="2"/>
      <c r="R708" s="1"/>
    </row>
    <row r="709" spans="6:18">
      <c r="F709" s="2"/>
      <c r="G709" s="2"/>
      <c r="H709" s="2"/>
      <c r="I709" s="2"/>
      <c r="J709" s="1"/>
      <c r="Q709" s="2"/>
      <c r="R709" s="1"/>
    </row>
    <row r="710" spans="6:18">
      <c r="F710" s="2"/>
      <c r="G710" s="2"/>
      <c r="H710" s="2"/>
      <c r="I710" s="2"/>
      <c r="J710" s="1"/>
      <c r="Q710" s="2"/>
      <c r="R710" s="1"/>
    </row>
    <row r="711" spans="6:18">
      <c r="F711" s="2"/>
      <c r="G711" s="2"/>
      <c r="H711" s="2"/>
      <c r="I711" s="2"/>
      <c r="J711" s="1"/>
      <c r="Q711" s="2"/>
      <c r="R711" s="1"/>
    </row>
    <row r="712" spans="6:18">
      <c r="F712" s="2"/>
      <c r="G712" s="2"/>
      <c r="H712" s="2"/>
      <c r="I712" s="2"/>
      <c r="J712" s="1"/>
      <c r="Q712" s="2"/>
      <c r="R712" s="1"/>
    </row>
    <row r="713" spans="6:18">
      <c r="F713" s="2"/>
      <c r="G713" s="2"/>
      <c r="H713" s="2"/>
      <c r="I713" s="2"/>
      <c r="J713" s="1"/>
      <c r="Q713" s="2"/>
      <c r="R713" s="1"/>
    </row>
    <row r="714" spans="6:18">
      <c r="F714" s="2"/>
      <c r="G714" s="2"/>
      <c r="H714" s="2"/>
      <c r="I714" s="2"/>
      <c r="J714" s="1"/>
      <c r="Q714" s="2"/>
      <c r="R714" s="1"/>
    </row>
    <row r="715" spans="6:18">
      <c r="F715" s="2"/>
      <c r="G715" s="2"/>
      <c r="H715" s="2"/>
      <c r="I715" s="2"/>
      <c r="J715" s="1"/>
      <c r="Q715" s="2"/>
      <c r="R715" s="1"/>
    </row>
    <row r="716" spans="6:18">
      <c r="F716" s="2"/>
      <c r="G716" s="2"/>
      <c r="H716" s="2"/>
      <c r="I716" s="2"/>
      <c r="J716" s="1"/>
      <c r="Q716" s="2"/>
      <c r="R716" s="1"/>
    </row>
    <row r="717" spans="6:18">
      <c r="F717" s="2"/>
      <c r="G717" s="2"/>
      <c r="H717" s="2"/>
      <c r="I717" s="2"/>
      <c r="J717" s="1"/>
      <c r="Q717" s="2"/>
      <c r="R717" s="1"/>
    </row>
    <row r="718" spans="6:18">
      <c r="F718" s="2"/>
      <c r="G718" s="2"/>
      <c r="H718" s="2"/>
      <c r="I718" s="2"/>
      <c r="J718" s="1"/>
      <c r="Q718" s="2"/>
      <c r="R718" s="1"/>
    </row>
    <row r="719" spans="6:18">
      <c r="F719" s="2"/>
      <c r="G719" s="2"/>
      <c r="H719" s="2"/>
      <c r="I719" s="2"/>
      <c r="J719" s="1"/>
      <c r="Q719" s="2"/>
      <c r="R719" s="1"/>
    </row>
    <row r="720" spans="6:18">
      <c r="F720" s="2"/>
      <c r="G720" s="2"/>
      <c r="H720" s="2"/>
      <c r="I720" s="2"/>
      <c r="J720" s="1"/>
      <c r="Q720" s="2"/>
      <c r="R720" s="1"/>
    </row>
    <row r="721" spans="6:18">
      <c r="F721" s="2"/>
      <c r="G721" s="2"/>
      <c r="H721" s="2"/>
      <c r="I721" s="2"/>
      <c r="J721" s="1"/>
      <c r="Q721" s="2"/>
      <c r="R721" s="1"/>
    </row>
    <row r="722" spans="6:18">
      <c r="F722" s="2"/>
      <c r="G722" s="2"/>
      <c r="H722" s="2"/>
      <c r="I722" s="2"/>
      <c r="J722" s="1"/>
      <c r="Q722" s="2"/>
      <c r="R722" s="1"/>
    </row>
    <row r="723" spans="6:18">
      <c r="F723" s="2"/>
      <c r="G723" s="2"/>
      <c r="H723" s="2"/>
      <c r="I723" s="2"/>
      <c r="J723" s="1"/>
      <c r="Q723" s="2"/>
      <c r="R723" s="1"/>
    </row>
    <row r="724" spans="6:18">
      <c r="F724" s="2"/>
      <c r="G724" s="2"/>
      <c r="H724" s="2"/>
      <c r="I724" s="2"/>
      <c r="J724" s="1"/>
      <c r="Q724" s="2"/>
      <c r="R724" s="1"/>
    </row>
    <row r="725" spans="6:18">
      <c r="F725" s="2"/>
      <c r="G725" s="2"/>
      <c r="H725" s="2"/>
      <c r="I725" s="2"/>
      <c r="J725" s="1"/>
      <c r="Q725" s="2"/>
      <c r="R725" s="1"/>
    </row>
    <row r="726" spans="6:18">
      <c r="F726" s="2"/>
      <c r="G726" s="2"/>
      <c r="H726" s="2"/>
      <c r="I726" s="2"/>
      <c r="J726" s="1"/>
      <c r="Q726" s="2"/>
      <c r="R726" s="1"/>
    </row>
    <row r="727" spans="6:18">
      <c r="F727" s="2"/>
      <c r="G727" s="2"/>
      <c r="H727" s="2"/>
      <c r="I727" s="2"/>
      <c r="J727" s="1"/>
      <c r="Q727" s="2"/>
      <c r="R727" s="1"/>
    </row>
    <row r="728" spans="6:18">
      <c r="F728" s="2"/>
      <c r="G728" s="2"/>
      <c r="H728" s="2"/>
      <c r="I728" s="2"/>
      <c r="J728" s="1"/>
      <c r="Q728" s="2"/>
      <c r="R728" s="1"/>
    </row>
    <row r="729" spans="6:18">
      <c r="F729" s="2"/>
      <c r="G729" s="2"/>
      <c r="H729" s="2"/>
      <c r="I729" s="2"/>
      <c r="J729" s="1"/>
      <c r="Q729" s="2"/>
      <c r="R729" s="1"/>
    </row>
    <row r="730" spans="6:18">
      <c r="F730" s="2"/>
      <c r="G730" s="2"/>
      <c r="H730" s="2"/>
      <c r="I730" s="2"/>
      <c r="J730" s="1"/>
      <c r="Q730" s="2"/>
      <c r="R730" s="1"/>
    </row>
    <row r="731" spans="6:18">
      <c r="F731" s="2"/>
      <c r="G731" s="2"/>
      <c r="H731" s="2"/>
      <c r="I731" s="2"/>
      <c r="J731" s="1"/>
      <c r="Q731" s="2"/>
      <c r="R731" s="1"/>
    </row>
    <row r="732" spans="6:18">
      <c r="F732" s="2"/>
      <c r="G732" s="2"/>
      <c r="H732" s="2"/>
      <c r="I732" s="2"/>
      <c r="J732" s="1"/>
      <c r="Q732" s="2"/>
      <c r="R732" s="1"/>
    </row>
    <row r="733" spans="6:18">
      <c r="F733" s="2"/>
      <c r="G733" s="2"/>
      <c r="H733" s="2"/>
      <c r="I733" s="2"/>
      <c r="J733" s="1"/>
      <c r="Q733" s="2"/>
      <c r="R733" s="1"/>
    </row>
    <row r="734" spans="6:18">
      <c r="F734" s="2"/>
      <c r="G734" s="2"/>
      <c r="H734" s="2"/>
      <c r="I734" s="2"/>
      <c r="J734" s="1"/>
      <c r="Q734" s="2"/>
      <c r="R734" s="1"/>
    </row>
    <row r="735" spans="6:18">
      <c r="F735" s="2"/>
      <c r="G735" s="2"/>
      <c r="H735" s="2"/>
      <c r="I735" s="2"/>
      <c r="J735" s="1"/>
      <c r="Q735" s="2"/>
      <c r="R735" s="1"/>
    </row>
    <row r="736" spans="6:18">
      <c r="F736" s="2"/>
      <c r="G736" s="2"/>
      <c r="H736" s="2"/>
      <c r="I736" s="2"/>
      <c r="J736" s="1"/>
      <c r="Q736" s="2"/>
      <c r="R736" s="1"/>
    </row>
    <row r="737" spans="6:18">
      <c r="F737" s="2"/>
      <c r="G737" s="2"/>
      <c r="H737" s="2"/>
      <c r="I737" s="2"/>
      <c r="J737" s="1"/>
      <c r="Q737" s="2"/>
      <c r="R737" s="1"/>
    </row>
    <row r="738" spans="6:18">
      <c r="F738" s="2"/>
      <c r="G738" s="2"/>
      <c r="H738" s="2"/>
      <c r="I738" s="2"/>
      <c r="J738" s="1"/>
      <c r="Q738" s="2"/>
      <c r="R738" s="1"/>
    </row>
    <row r="739" spans="6:18">
      <c r="F739" s="2"/>
      <c r="G739" s="2"/>
      <c r="H739" s="2"/>
      <c r="I739" s="2"/>
      <c r="J739" s="1"/>
      <c r="Q739" s="2"/>
      <c r="R739" s="1"/>
    </row>
    <row r="740" spans="6:18">
      <c r="F740" s="2"/>
      <c r="G740" s="2"/>
      <c r="H740" s="2"/>
      <c r="I740" s="2"/>
      <c r="J740" s="1"/>
      <c r="Q740" s="2"/>
      <c r="R740" s="1"/>
    </row>
    <row r="741" spans="6:18">
      <c r="F741" s="2"/>
      <c r="G741" s="2"/>
      <c r="H741" s="2"/>
      <c r="I741" s="2"/>
      <c r="J741" s="1"/>
      <c r="Q741" s="2"/>
      <c r="R741" s="1"/>
    </row>
    <row r="742" spans="6:18">
      <c r="F742" s="2"/>
      <c r="G742" s="2"/>
      <c r="H742" s="2"/>
      <c r="I742" s="2"/>
      <c r="J742" s="1"/>
      <c r="Q742" s="2"/>
      <c r="R742" s="1"/>
    </row>
    <row r="743" spans="6:18">
      <c r="F743" s="2"/>
      <c r="G743" s="2"/>
      <c r="H743" s="2"/>
      <c r="I743" s="2"/>
      <c r="J743" s="1"/>
      <c r="Q743" s="2"/>
      <c r="R743" s="1"/>
    </row>
    <row r="744" spans="6:18">
      <c r="F744" s="2"/>
      <c r="G744" s="2"/>
      <c r="H744" s="2"/>
      <c r="I744" s="2"/>
      <c r="J744" s="1"/>
      <c r="Q744" s="2"/>
      <c r="R744" s="1"/>
    </row>
    <row r="745" spans="6:18">
      <c r="F745" s="2"/>
      <c r="G745" s="2"/>
      <c r="H745" s="2"/>
      <c r="I745" s="2"/>
      <c r="J745" s="1"/>
      <c r="Q745" s="2"/>
      <c r="R745" s="1"/>
    </row>
    <row r="746" spans="6:18">
      <c r="F746" s="2"/>
      <c r="G746" s="2"/>
      <c r="H746" s="2"/>
      <c r="I746" s="2"/>
      <c r="J746" s="1"/>
      <c r="Q746" s="2"/>
      <c r="R746" s="1"/>
    </row>
    <row r="747" spans="6:18">
      <c r="F747" s="2"/>
      <c r="G747" s="2"/>
      <c r="H747" s="2"/>
      <c r="I747" s="2"/>
      <c r="J747" s="1"/>
      <c r="Q747" s="2"/>
      <c r="R747" s="1"/>
    </row>
    <row r="748" spans="6:18">
      <c r="F748" s="2"/>
      <c r="G748" s="2"/>
      <c r="H748" s="2"/>
      <c r="I748" s="2"/>
      <c r="J748" s="1"/>
      <c r="Q748" s="2"/>
      <c r="R748" s="1"/>
    </row>
    <row r="749" spans="6:18">
      <c r="F749" s="2"/>
      <c r="G749" s="2"/>
      <c r="H749" s="2"/>
      <c r="I749" s="2"/>
      <c r="J749" s="1"/>
      <c r="Q749" s="2"/>
      <c r="R749" s="1"/>
    </row>
    <row r="750" spans="6:18">
      <c r="F750" s="2"/>
      <c r="G750" s="2"/>
      <c r="H750" s="2"/>
      <c r="I750" s="2"/>
      <c r="J750" s="1"/>
      <c r="Q750" s="2"/>
      <c r="R750" s="1"/>
    </row>
    <row r="751" spans="6:18">
      <c r="F751" s="2"/>
      <c r="G751" s="2"/>
      <c r="H751" s="2"/>
      <c r="I751" s="2"/>
      <c r="J751" s="1"/>
      <c r="Q751" s="2"/>
      <c r="R751" s="1"/>
    </row>
    <row r="752" spans="6:18">
      <c r="F752" s="2"/>
      <c r="G752" s="2"/>
      <c r="H752" s="2"/>
      <c r="I752" s="2"/>
      <c r="J752" s="1"/>
      <c r="Q752" s="2"/>
      <c r="R752" s="1"/>
    </row>
    <row r="753" spans="6:18">
      <c r="F753" s="2"/>
      <c r="G753" s="2"/>
      <c r="H753" s="2"/>
      <c r="I753" s="2"/>
      <c r="J753" s="1"/>
      <c r="Q753" s="2"/>
      <c r="R753" s="1"/>
    </row>
    <row r="754" spans="6:18">
      <c r="F754" s="2"/>
      <c r="G754" s="2"/>
      <c r="H754" s="2"/>
      <c r="I754" s="2"/>
      <c r="J754" s="1"/>
      <c r="Q754" s="2"/>
      <c r="R754" s="1"/>
    </row>
    <row r="755" spans="6:18">
      <c r="F755" s="2"/>
      <c r="G755" s="2"/>
      <c r="H755" s="2"/>
      <c r="I755" s="2"/>
      <c r="J755" s="1"/>
      <c r="Q755" s="2"/>
      <c r="R755" s="1"/>
    </row>
    <row r="756" spans="6:18">
      <c r="F756" s="2"/>
      <c r="G756" s="2"/>
      <c r="H756" s="2"/>
      <c r="I756" s="2"/>
      <c r="J756" s="1"/>
      <c r="Q756" s="2"/>
      <c r="R756" s="1"/>
    </row>
    <row r="757" spans="6:18">
      <c r="F757" s="2"/>
      <c r="G757" s="2"/>
      <c r="H757" s="2"/>
      <c r="I757" s="2"/>
      <c r="J757" s="1"/>
      <c r="Q757" s="2"/>
      <c r="R757" s="1"/>
    </row>
    <row r="758" spans="6:18">
      <c r="F758" s="2"/>
      <c r="G758" s="2"/>
      <c r="H758" s="2"/>
      <c r="I758" s="2"/>
      <c r="J758" s="1"/>
      <c r="Q758" s="2"/>
      <c r="R758" s="1"/>
    </row>
    <row r="759" spans="6:18">
      <c r="F759" s="2"/>
      <c r="G759" s="2"/>
      <c r="H759" s="2"/>
      <c r="I759" s="2"/>
      <c r="J759" s="1"/>
      <c r="Q759" s="2"/>
      <c r="R759" s="1"/>
    </row>
    <row r="760" spans="6:18">
      <c r="F760" s="2"/>
      <c r="G760" s="2"/>
      <c r="H760" s="2"/>
      <c r="I760" s="2"/>
      <c r="J760" s="1"/>
      <c r="Q760" s="2"/>
      <c r="R760" s="1"/>
    </row>
    <row r="761" spans="6:18">
      <c r="F761" s="2"/>
      <c r="G761" s="2"/>
      <c r="H761" s="2"/>
      <c r="I761" s="2"/>
      <c r="J761" s="1"/>
      <c r="Q761" s="2"/>
      <c r="R761" s="1"/>
    </row>
    <row r="762" spans="6:18">
      <c r="F762" s="2"/>
      <c r="G762" s="2"/>
      <c r="I762" s="2"/>
      <c r="J762" s="1"/>
      <c r="Q762" s="2"/>
      <c r="R762" s="1"/>
    </row>
  </sheetData>
  <mergeCells count="37">
    <mergeCell ref="T29:U29"/>
    <mergeCell ref="T30:U30"/>
    <mergeCell ref="T32:X34"/>
    <mergeCell ref="L27:N27"/>
    <mergeCell ref="L28:M28"/>
    <mergeCell ref="L29:M29"/>
    <mergeCell ref="L30:M30"/>
    <mergeCell ref="T27:V27"/>
    <mergeCell ref="T28:U28"/>
    <mergeCell ref="T11:V11"/>
    <mergeCell ref="T16:V16"/>
    <mergeCell ref="T17:V17"/>
    <mergeCell ref="T18:U18"/>
    <mergeCell ref="T19:U19"/>
    <mergeCell ref="L24:M24"/>
    <mergeCell ref="L25:M25"/>
    <mergeCell ref="T20:U20"/>
    <mergeCell ref="T22:V22"/>
    <mergeCell ref="T23:U23"/>
    <mergeCell ref="T24:U24"/>
    <mergeCell ref="T25:U25"/>
    <mergeCell ref="A5:G5"/>
    <mergeCell ref="I5:O5"/>
    <mergeCell ref="T40:X50"/>
    <mergeCell ref="Q5:W5"/>
    <mergeCell ref="L17:N17"/>
    <mergeCell ref="L16:N16"/>
    <mergeCell ref="L18:M18"/>
    <mergeCell ref="L19:M19"/>
    <mergeCell ref="L20:M20"/>
    <mergeCell ref="L21:M21"/>
    <mergeCell ref="L26:M26"/>
    <mergeCell ref="T21:U21"/>
    <mergeCell ref="T26:U26"/>
    <mergeCell ref="L11:N11"/>
    <mergeCell ref="L22:N22"/>
    <mergeCell ref="L23:M23"/>
  </mergeCells>
  <phoneticPr fontId="20" type="noConversion"/>
  <conditionalFormatting sqref="I8:I319">
    <cfRule type="cellIs" dxfId="1" priority="6" operator="greaterThan">
      <formula>$O$8</formula>
    </cfRule>
  </conditionalFormatting>
  <conditionalFormatting sqref="Q8:Q319">
    <cfRule type="cellIs" dxfId="0" priority="1" operator="greaterThan">
      <formula>$W$8</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FC5B8691-DFDC-4CA2-AA61-E416C222D9F6}">
          <x14:formula1>
            <xm:f>Geoidai!$A$1:$A$2</xm:f>
          </x14:formula1>
          <xm:sqref>B3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B93DE-55E4-481D-AA4D-F5363E8A50E3}">
  <dimension ref="A1:H45"/>
  <sheetViews>
    <sheetView workbookViewId="0">
      <selection sqref="A1:H1"/>
    </sheetView>
  </sheetViews>
  <sheetFormatPr defaultRowHeight="15"/>
  <cols>
    <col min="1" max="1" width="7.140625" customWidth="1"/>
    <col min="2" max="2" width="13.42578125" customWidth="1"/>
    <col min="3" max="3" width="13" customWidth="1"/>
    <col min="5" max="5" width="9.42578125" customWidth="1"/>
    <col min="6" max="6" width="10.140625" customWidth="1"/>
    <col min="7" max="7" width="10.85546875" customWidth="1"/>
    <col min="8" max="8" width="17.5703125" customWidth="1"/>
  </cols>
  <sheetData>
    <row r="1" spans="1:8" ht="26.25" customHeight="1">
      <c r="A1" s="88" t="s">
        <v>5</v>
      </c>
      <c r="B1" s="88"/>
      <c r="C1" s="88"/>
      <c r="D1" s="88"/>
      <c r="E1" s="88"/>
      <c r="F1" s="88"/>
      <c r="G1" s="88"/>
      <c r="H1" s="88"/>
    </row>
    <row r="2" spans="1:8">
      <c r="A2" s="87" t="s">
        <v>9</v>
      </c>
      <c r="B2" s="87"/>
      <c r="C2" s="87"/>
      <c r="D2" s="87"/>
      <c r="E2" s="87"/>
      <c r="F2" s="87"/>
      <c r="G2" s="87"/>
      <c r="H2" s="87"/>
    </row>
    <row r="3" spans="1:8">
      <c r="A3" s="12" t="s">
        <v>10</v>
      </c>
      <c r="B3" s="12"/>
      <c r="C3" s="89"/>
      <c r="D3" s="89"/>
      <c r="E3" s="89"/>
      <c r="F3" s="89"/>
      <c r="G3" s="89"/>
      <c r="H3" s="89"/>
    </row>
    <row r="4" spans="1:8" ht="13.5" customHeight="1">
      <c r="A4" s="12"/>
      <c r="B4" s="12"/>
    </row>
    <row r="5" spans="1:8">
      <c r="A5" s="85" t="s">
        <v>3</v>
      </c>
      <c r="B5" s="86"/>
      <c r="C5" s="31">
        <f>Skaičiavimai!A3</f>
        <v>312</v>
      </c>
    </row>
    <row r="7" spans="1:8" ht="15.75">
      <c r="A7" s="11" t="s">
        <v>4</v>
      </c>
    </row>
    <row r="8" spans="1:8">
      <c r="A8" s="83" t="s">
        <v>230</v>
      </c>
      <c r="B8" s="83"/>
      <c r="C8" s="83"/>
      <c r="D8" s="83"/>
      <c r="E8" s="83"/>
      <c r="F8" s="28">
        <f>Skaičiavimai!K8</f>
        <v>1.2999999999999999E-2</v>
      </c>
    </row>
    <row r="9" spans="1:8" ht="17.25">
      <c r="A9" s="83" t="s">
        <v>26</v>
      </c>
      <c r="B9" s="83"/>
      <c r="C9" s="83"/>
      <c r="D9" s="83"/>
      <c r="E9" s="83"/>
      <c r="F9" s="29">
        <f>Skaičiavimai!L8</f>
        <v>2.5774919614148006E-5</v>
      </c>
    </row>
    <row r="10" spans="1:8">
      <c r="A10" s="83" t="s">
        <v>24</v>
      </c>
      <c r="B10" s="83"/>
      <c r="C10" s="83"/>
      <c r="D10" s="83"/>
      <c r="E10" s="83"/>
      <c r="F10" s="28">
        <f>Skaičiavimai!M8</f>
        <v>5.0000000000000001E-3</v>
      </c>
    </row>
    <row r="11" spans="1:8">
      <c r="A11" s="83" t="s">
        <v>25</v>
      </c>
      <c r="B11" s="83"/>
      <c r="C11" s="83"/>
      <c r="D11" s="83"/>
      <c r="E11" s="83"/>
      <c r="F11" s="28">
        <f>Skaičiavimai!N8</f>
        <v>0.01</v>
      </c>
    </row>
    <row r="12" spans="1:8">
      <c r="A12" s="84" t="s">
        <v>234</v>
      </c>
      <c r="B12" s="84"/>
      <c r="C12" s="84"/>
      <c r="D12" s="84"/>
      <c r="E12" s="84"/>
      <c r="F12" s="30">
        <f>Skaičiavimai!O8</f>
        <v>2.3E-2</v>
      </c>
    </row>
    <row r="14" spans="1:8" ht="15.75">
      <c r="A14" s="11" t="s">
        <v>6</v>
      </c>
    </row>
    <row r="15" spans="1:8">
      <c r="A15" s="83" t="s">
        <v>231</v>
      </c>
      <c r="B15" s="83"/>
      <c r="C15" s="83"/>
      <c r="D15" s="83"/>
      <c r="E15" s="83"/>
      <c r="F15" s="52" t="s">
        <v>232</v>
      </c>
    </row>
    <row r="16" spans="1:8">
      <c r="A16" s="83" t="s">
        <v>233</v>
      </c>
      <c r="B16" s="83"/>
      <c r="C16" s="83"/>
      <c r="D16" s="83"/>
      <c r="E16" s="83"/>
      <c r="F16" s="28">
        <f>Skaičiavimai!C3</f>
        <v>8.0000000000000002E-3</v>
      </c>
    </row>
    <row r="17" spans="1:8">
      <c r="A17" s="83" t="s">
        <v>230</v>
      </c>
      <c r="B17" s="83"/>
      <c r="C17" s="83"/>
      <c r="D17" s="83"/>
      <c r="E17" s="83"/>
      <c r="F17" s="28">
        <f>Skaičiavimai!S8</f>
        <v>2.5999999999999999E-2</v>
      </c>
    </row>
    <row r="18" spans="1:8" ht="17.25">
      <c r="A18" s="83" t="s">
        <v>26</v>
      </c>
      <c r="B18" s="83"/>
      <c r="C18" s="83"/>
      <c r="D18" s="83"/>
      <c r="E18" s="83"/>
      <c r="F18" s="29">
        <f>Skaičiavimai!T8</f>
        <v>4.0392282958199456E-5</v>
      </c>
    </row>
    <row r="19" spans="1:8">
      <c r="A19" s="83" t="s">
        <v>24</v>
      </c>
      <c r="B19" s="83"/>
      <c r="C19" s="83"/>
      <c r="D19" s="83"/>
      <c r="E19" s="83"/>
      <c r="F19" s="28">
        <f>Skaičiavimai!U8</f>
        <v>6.0000000000000001E-3</v>
      </c>
    </row>
    <row r="20" spans="1:8">
      <c r="A20" s="83" t="s">
        <v>25</v>
      </c>
      <c r="B20" s="83"/>
      <c r="C20" s="83"/>
      <c r="D20" s="83"/>
      <c r="E20" s="83"/>
      <c r="F20" s="28">
        <f>Skaičiavimai!V8</f>
        <v>1.2E-2</v>
      </c>
    </row>
    <row r="21" spans="1:8">
      <c r="A21" s="84" t="s">
        <v>235</v>
      </c>
      <c r="B21" s="84"/>
      <c r="C21" s="84"/>
      <c r="D21" s="84"/>
      <c r="E21" s="84"/>
      <c r="F21" s="30">
        <f>Skaičiavimai!W8</f>
        <v>3.7999999999999999E-2</v>
      </c>
    </row>
    <row r="23" spans="1:8" ht="18.75" customHeight="1">
      <c r="A23" s="27" t="s">
        <v>23</v>
      </c>
    </row>
    <row r="24" spans="1:8">
      <c r="A24" s="26" t="s">
        <v>0</v>
      </c>
      <c r="B24" s="26" t="s">
        <v>16</v>
      </c>
      <c r="C24" s="26" t="s">
        <v>17</v>
      </c>
      <c r="D24" s="26" t="s">
        <v>18</v>
      </c>
      <c r="E24" s="26" t="s">
        <v>19</v>
      </c>
      <c r="F24" s="26" t="s">
        <v>237</v>
      </c>
      <c r="G24" s="26" t="s">
        <v>238</v>
      </c>
      <c r="H24" s="26" t="s">
        <v>20</v>
      </c>
    </row>
    <row r="25" spans="1:8">
      <c r="A25" s="33" t="s">
        <v>21</v>
      </c>
      <c r="B25" s="3">
        <f>VLOOKUP(A25,Skaičiavimai!$A$8:$D$9753,2,FALSE)</f>
        <v>6594288.9850000003</v>
      </c>
      <c r="C25" s="3">
        <f>VLOOKUP(A25,Skaičiavimai!$A$8:$D$9753,3,FALSE)</f>
        <v>153596.951</v>
      </c>
      <c r="D25" s="3">
        <f>VLOOKUP(A25,Skaičiavimai!$A$8:$D$9753,4,FALSE)</f>
        <v>20.175000000000001</v>
      </c>
      <c r="E25" s="32" t="str">
        <f>VLOOKUP(A25,Skaičiavimai!$A$8:$E$9753,5,FALSE)</f>
        <v>punktas</v>
      </c>
      <c r="F25" s="3">
        <f>VLOOKUP(A25,Skaičiavimai!$A$8:$Q$9753,9,FALSE)</f>
        <v>1.4E-2</v>
      </c>
      <c r="G25" s="3">
        <f>VLOOKUP(A25,Skaičiavimai!$A$8:$Q$9753,17,FALSE)</f>
        <v>2.7E-2</v>
      </c>
      <c r="H25" s="4"/>
    </row>
    <row r="26" spans="1:8">
      <c r="A26" s="33" t="s">
        <v>22</v>
      </c>
      <c r="B26" s="3">
        <f>VLOOKUP(A26,Skaičiavimai!$A$8:$D$9753,2,FALSE)</f>
        <v>6592081.0049999999</v>
      </c>
      <c r="C26" s="3">
        <f>VLOOKUP(A26,Skaičiavimai!$A$8:$D$9753,3,FALSE)</f>
        <v>153582.08300000001</v>
      </c>
      <c r="D26" s="3">
        <f>VLOOKUP(A26,Skaičiavimai!$A$8:$D$9753,4,FALSE)</f>
        <v>9.2140000000000004</v>
      </c>
      <c r="E26" s="32" t="str">
        <f>VLOOKUP(A26,Skaičiavimai!$A$8:$E$9753,5,FALSE)</f>
        <v>punktas</v>
      </c>
      <c r="F26" s="3">
        <f>VLOOKUP(A26,Skaičiavimai!$A$8:$Q$9753,9,FALSE)</f>
        <v>1.7999999999999999E-2</v>
      </c>
      <c r="G26" s="3">
        <f>VLOOKUP(A26,Skaičiavimai!$A$8:$Q$9753,17,FALSE)</f>
        <v>3.1E-2</v>
      </c>
      <c r="H26" s="4"/>
    </row>
    <row r="45" spans="4:8">
      <c r="D45" s="82" t="s">
        <v>7</v>
      </c>
      <c r="E45" s="82"/>
      <c r="F45" s="81" t="s">
        <v>8</v>
      </c>
      <c r="G45" s="81"/>
      <c r="H45" s="81"/>
    </row>
  </sheetData>
  <mergeCells count="19">
    <mergeCell ref="A2:B2"/>
    <mergeCell ref="A1:H1"/>
    <mergeCell ref="A8:E8"/>
    <mergeCell ref="A9:E9"/>
    <mergeCell ref="C2:H2"/>
    <mergeCell ref="C3:H3"/>
    <mergeCell ref="F45:H45"/>
    <mergeCell ref="D45:E45"/>
    <mergeCell ref="A20:E20"/>
    <mergeCell ref="A21:E21"/>
    <mergeCell ref="A5:B5"/>
    <mergeCell ref="A18:E18"/>
    <mergeCell ref="A19:E19"/>
    <mergeCell ref="A10:E10"/>
    <mergeCell ref="A11:E11"/>
    <mergeCell ref="A12:E12"/>
    <mergeCell ref="A16:E16"/>
    <mergeCell ref="A17:E17"/>
    <mergeCell ref="A15:E15"/>
  </mergeCells>
  <pageMargins left="0.78740157480314965" right="0.39370078740157483" top="0.78740157480314965"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D71D5-BFCC-4F3B-BF09-0AEC911B50F8}">
  <dimension ref="A1:B2"/>
  <sheetViews>
    <sheetView workbookViewId="0">
      <selection activeCell="B1" sqref="B1"/>
    </sheetView>
  </sheetViews>
  <sheetFormatPr defaultRowHeight="15"/>
  <sheetData>
    <row r="1" spans="1:2">
      <c r="A1" t="s">
        <v>232</v>
      </c>
      <c r="B1" s="2">
        <v>0.03</v>
      </c>
    </row>
    <row r="2" spans="1:2">
      <c r="A2" t="s">
        <v>240</v>
      </c>
      <c r="B2">
        <v>8.0000000000000002E-3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Skaičiavimai</vt:lpstr>
      <vt:lpstr>Ataskaita</vt:lpstr>
      <vt:lpstr>Geoidai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Andrius Balsevičius</dc:creator>
  <cp:lastModifiedBy>Andrius Balsevičius</cp:lastModifiedBy>
  <cp:lastPrinted>2020-11-22T15:36:29Z</cp:lastPrinted>
  <dcterms:created xsi:type="dcterms:W3CDTF">2020-11-19T20:27:17Z</dcterms:created>
  <dcterms:modified xsi:type="dcterms:W3CDTF">2021-02-03T06:19:46Z</dcterms:modified>
</cp:coreProperties>
</file>